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40" firstSheet="2" activeTab="7"/>
  </bookViews>
  <sheets>
    <sheet name="1.sz.melléklet" sheetId="3" r:id="rId1"/>
    <sheet name="2.sz.melléklet" sheetId="4" r:id="rId2"/>
    <sheet name="3.sz.melléklet" sheetId="5" r:id="rId3"/>
    <sheet name="4.sz. melléklet" sheetId="6" r:id="rId4"/>
    <sheet name="5.sz. melléklet" sheetId="7" r:id="rId5"/>
    <sheet name="6.sz.melléklet" sheetId="8" r:id="rId6"/>
    <sheet name="7.sz.melléklet" sheetId="10" r:id="rId7"/>
    <sheet name="8.sz.melléklet" sheetId="11" r:id="rId8"/>
  </sheets>
  <definedNames>
    <definedName name="_xlnm.Print_Area" localSheetId="0">'1.sz.melléklet'!$A$1:$D$34</definedName>
    <definedName name="_xlnm.Print_Area" localSheetId="1">'2.sz.melléklet'!$A$1:$E$29</definedName>
    <definedName name="_xlnm.Print_Area" localSheetId="2">'3.sz.melléklet'!$A$1:$F$36</definedName>
    <definedName name="_xlnm.Print_Area" localSheetId="3">'4.sz. melléklet'!$A$1:$E$21</definedName>
    <definedName name="_xlnm.Print_Area" localSheetId="4">'5.sz. melléklet'!$A$1:$E$18</definedName>
    <definedName name="_xlnm.Print_Area" localSheetId="5">'6.sz.melléklet'!$A$1:$E$19</definedName>
    <definedName name="_xlnm.Print_Area" localSheetId="6">'7.sz.melléklet'!$A$1:$O$17</definedName>
    <definedName name="_xlnm.Print_Area" localSheetId="7">'8.sz.melléklet'!$A$1:$Y$171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55" i="11" l="1"/>
  <c r="AA155" i="11" s="1"/>
  <c r="Y157" i="11"/>
  <c r="Y158" i="11"/>
  <c r="Y159" i="11"/>
  <c r="Y160" i="11"/>
  <c r="AA160" i="11" s="1"/>
  <c r="Y161" i="11"/>
  <c r="Y163" i="11"/>
  <c r="Y164" i="11"/>
  <c r="AA164" i="11" s="1"/>
  <c r="Y165" i="11"/>
  <c r="AA165" i="11" s="1"/>
  <c r="Y166" i="11"/>
  <c r="AA166" i="11" s="1"/>
  <c r="Y167" i="11"/>
  <c r="Y168" i="11"/>
  <c r="AA168" i="11" s="1"/>
  <c r="Y154" i="11"/>
  <c r="Y143" i="11"/>
  <c r="AA143" i="11" s="1"/>
  <c r="Y144" i="11"/>
  <c r="AA144" i="11" s="1"/>
  <c r="Y145" i="11"/>
  <c r="Y146" i="11"/>
  <c r="Y148" i="11"/>
  <c r="AA148" i="11" s="1"/>
  <c r="Y149" i="11"/>
  <c r="AA149" i="11" s="1"/>
  <c r="Y150" i="11"/>
  <c r="Y140" i="11"/>
  <c r="Y141" i="11"/>
  <c r="Y135" i="11"/>
  <c r="Y136" i="11"/>
  <c r="AA136" i="11" s="1"/>
  <c r="Y137" i="11"/>
  <c r="Y134" i="11"/>
  <c r="Y125" i="11"/>
  <c r="Y126" i="11"/>
  <c r="Y128" i="11"/>
  <c r="Y129" i="11"/>
  <c r="Y124" i="11"/>
  <c r="Y118" i="11"/>
  <c r="AA118" i="11" s="1"/>
  <c r="Y119" i="11"/>
  <c r="AA119" i="11" s="1"/>
  <c r="Y120" i="11"/>
  <c r="Y121" i="11"/>
  <c r="AA121" i="11" s="1"/>
  <c r="Y117" i="11"/>
  <c r="AA117" i="11" s="1"/>
  <c r="Y116" i="11"/>
  <c r="Y114" i="11"/>
  <c r="Y110" i="11"/>
  <c r="Y111" i="11"/>
  <c r="Y112" i="11"/>
  <c r="Y98" i="11"/>
  <c r="Y99" i="11"/>
  <c r="Y100" i="11"/>
  <c r="Y101" i="11"/>
  <c r="Y102" i="11"/>
  <c r="Y103" i="11"/>
  <c r="Y104" i="11"/>
  <c r="Y106" i="11"/>
  <c r="Y107" i="11"/>
  <c r="Y108" i="11"/>
  <c r="Y74" i="11"/>
  <c r="Y75" i="11"/>
  <c r="Y76" i="11"/>
  <c r="Y77" i="11"/>
  <c r="Y78" i="11"/>
  <c r="Y79" i="11"/>
  <c r="Y82" i="11"/>
  <c r="Y83" i="11"/>
  <c r="Y84" i="11"/>
  <c r="Y86" i="11"/>
  <c r="Y87" i="11"/>
  <c r="Y88" i="11"/>
  <c r="Y90" i="11"/>
  <c r="Y91" i="11"/>
  <c r="Y92" i="11"/>
  <c r="Y93" i="11"/>
  <c r="Y95" i="11"/>
  <c r="Y57" i="11"/>
  <c r="Y59" i="11"/>
  <c r="Y60" i="11"/>
  <c r="Y61" i="11"/>
  <c r="Y62" i="11"/>
  <c r="Y63" i="11"/>
  <c r="Y64" i="11"/>
  <c r="Y65" i="11"/>
  <c r="Y66" i="11"/>
  <c r="Y67" i="11"/>
  <c r="Y70" i="11"/>
  <c r="Y72" i="11"/>
  <c r="Y73" i="11"/>
  <c r="Y46" i="11"/>
  <c r="Y47" i="11"/>
  <c r="Y48" i="11"/>
  <c r="Y49" i="11"/>
  <c r="Y50" i="11"/>
  <c r="Y51" i="11"/>
  <c r="Y52" i="11"/>
  <c r="Y53" i="11"/>
  <c r="Y54" i="11"/>
  <c r="Y7" i="11"/>
  <c r="Y9" i="11"/>
  <c r="Y10" i="11"/>
  <c r="Y11" i="11"/>
  <c r="Y13" i="11"/>
  <c r="Y14" i="11"/>
  <c r="Y16" i="11"/>
  <c r="Y17" i="11"/>
  <c r="Y18" i="11"/>
  <c r="Y20" i="11"/>
  <c r="Y22" i="11"/>
  <c r="Y24" i="11"/>
  <c r="Y26" i="11"/>
  <c r="Y27" i="11"/>
  <c r="Y28" i="11"/>
  <c r="Y30" i="11"/>
  <c r="Y31" i="11"/>
  <c r="Y33" i="11"/>
  <c r="Y34" i="11"/>
  <c r="Y36" i="11"/>
  <c r="Y37" i="11"/>
  <c r="Y38" i="11"/>
  <c r="Y40" i="11"/>
  <c r="Y41" i="11"/>
  <c r="Y42" i="11"/>
  <c r="Y45" i="11"/>
  <c r="Y6" i="11"/>
  <c r="AA120" i="11"/>
  <c r="AA123" i="11"/>
  <c r="AA124" i="11"/>
  <c r="AA131" i="11"/>
  <c r="AA133" i="11"/>
  <c r="AA134" i="11"/>
  <c r="AA135" i="11"/>
  <c r="AA137" i="11"/>
  <c r="AA139" i="11"/>
  <c r="AA140" i="11"/>
  <c r="AA141" i="11"/>
  <c r="AA145" i="11"/>
  <c r="AA146" i="11"/>
  <c r="AA150" i="11"/>
  <c r="AA153" i="11"/>
  <c r="AA154" i="11"/>
  <c r="AA157" i="11"/>
  <c r="AA158" i="11"/>
  <c r="AA159" i="11"/>
  <c r="AA161" i="11"/>
  <c r="AA163" i="11"/>
  <c r="AA167" i="11"/>
  <c r="AA170" i="11"/>
  <c r="W19" i="11"/>
  <c r="T80" i="11"/>
  <c r="Y80" i="11" s="1"/>
  <c r="V19" i="11"/>
  <c r="M44" i="11"/>
  <c r="M35" i="11"/>
  <c r="L19" i="11"/>
  <c r="G19" i="11"/>
  <c r="K52" i="11"/>
  <c r="K107" i="11"/>
  <c r="K89" i="11"/>
  <c r="K55" i="11"/>
  <c r="Y55" i="11" s="1"/>
  <c r="K43" i="11"/>
  <c r="Y43" i="11" s="1"/>
  <c r="K34" i="11"/>
  <c r="I34" i="11"/>
  <c r="I32" i="11"/>
  <c r="Y32" i="11" s="1"/>
  <c r="I23" i="11"/>
  <c r="Y23" i="11" s="1"/>
  <c r="AA125" i="11" l="1"/>
  <c r="AA126" i="11"/>
  <c r="F127" i="11"/>
  <c r="Y127" i="11" s="1"/>
  <c r="E169" i="11"/>
  <c r="E162" i="11"/>
  <c r="E156" i="11"/>
  <c r="E151" i="11"/>
  <c r="E147" i="11"/>
  <c r="E142" i="11"/>
  <c r="E138" i="11"/>
  <c r="E130" i="11"/>
  <c r="E122" i="11"/>
  <c r="E113" i="11"/>
  <c r="E109" i="11"/>
  <c r="E105" i="11"/>
  <c r="E96" i="11"/>
  <c r="E94" i="11"/>
  <c r="E89" i="11"/>
  <c r="E85" i="11"/>
  <c r="E81" i="11"/>
  <c r="E68" i="11"/>
  <c r="E69" i="11" s="1"/>
  <c r="E56" i="11"/>
  <c r="E44" i="11"/>
  <c r="E39" i="11"/>
  <c r="E35" i="11"/>
  <c r="E29" i="11"/>
  <c r="E25" i="11"/>
  <c r="E12" i="11"/>
  <c r="E8" i="11"/>
  <c r="E15" i="11" l="1"/>
  <c r="E21" i="11" s="1"/>
  <c r="E132" i="11"/>
  <c r="E152" i="11"/>
  <c r="E97" i="11"/>
  <c r="E58" i="11"/>
  <c r="E71" i="11" s="1"/>
  <c r="D169" i="11"/>
  <c r="F169" i="11"/>
  <c r="G169" i="11"/>
  <c r="H169" i="11"/>
  <c r="I169" i="11"/>
  <c r="J169" i="11"/>
  <c r="K169" i="11"/>
  <c r="L169" i="11"/>
  <c r="M169" i="11"/>
  <c r="N169" i="11"/>
  <c r="O169" i="11"/>
  <c r="P169" i="11"/>
  <c r="Q169" i="11"/>
  <c r="R169" i="11"/>
  <c r="S169" i="11"/>
  <c r="T169" i="11"/>
  <c r="U169" i="11"/>
  <c r="V169" i="11"/>
  <c r="W169" i="11"/>
  <c r="X169" i="11"/>
  <c r="D162" i="11"/>
  <c r="F162" i="11"/>
  <c r="G162" i="11"/>
  <c r="H162" i="11"/>
  <c r="I162" i="11"/>
  <c r="J162" i="11"/>
  <c r="L162" i="11"/>
  <c r="M162" i="11"/>
  <c r="N162" i="11"/>
  <c r="O162" i="11"/>
  <c r="P162" i="11"/>
  <c r="Q162" i="11"/>
  <c r="R162" i="11"/>
  <c r="S162" i="11"/>
  <c r="T162" i="11"/>
  <c r="U162" i="11"/>
  <c r="V162" i="11"/>
  <c r="W162" i="11"/>
  <c r="X162" i="11"/>
  <c r="D156" i="11"/>
  <c r="F156" i="11"/>
  <c r="G156" i="11"/>
  <c r="H156" i="11"/>
  <c r="I156" i="11"/>
  <c r="J156" i="11"/>
  <c r="K156" i="11"/>
  <c r="K162" i="11" s="1"/>
  <c r="L156" i="11"/>
  <c r="M156" i="11"/>
  <c r="N156" i="11"/>
  <c r="O156" i="11"/>
  <c r="P156" i="11"/>
  <c r="Q156" i="11"/>
  <c r="R156" i="11"/>
  <c r="S156" i="11"/>
  <c r="T156" i="11"/>
  <c r="U156" i="11"/>
  <c r="V156" i="11"/>
  <c r="W156" i="11"/>
  <c r="X156" i="11"/>
  <c r="D151" i="11"/>
  <c r="F151" i="11"/>
  <c r="G151" i="11"/>
  <c r="H151" i="11"/>
  <c r="I151" i="11"/>
  <c r="J151" i="11"/>
  <c r="K151" i="11"/>
  <c r="L151" i="11"/>
  <c r="M151" i="11"/>
  <c r="N151" i="11"/>
  <c r="O151" i="11"/>
  <c r="P151" i="11"/>
  <c r="Q151" i="11"/>
  <c r="R151" i="11"/>
  <c r="S151" i="11"/>
  <c r="T151" i="11"/>
  <c r="U151" i="11"/>
  <c r="V151" i="11"/>
  <c r="W151" i="11"/>
  <c r="X151" i="11"/>
  <c r="D147" i="11"/>
  <c r="F147" i="11"/>
  <c r="G147" i="11"/>
  <c r="H147" i="11"/>
  <c r="I147" i="11"/>
  <c r="J147" i="11"/>
  <c r="K147" i="11"/>
  <c r="L147" i="11"/>
  <c r="M147" i="11"/>
  <c r="N147" i="11"/>
  <c r="O147" i="11"/>
  <c r="P147" i="11"/>
  <c r="Q147" i="11"/>
  <c r="R147" i="11"/>
  <c r="S147" i="11"/>
  <c r="T147" i="11"/>
  <c r="U147" i="11"/>
  <c r="V147" i="11"/>
  <c r="W147" i="11"/>
  <c r="X147" i="11"/>
  <c r="D142" i="11"/>
  <c r="F142" i="11"/>
  <c r="G142" i="11"/>
  <c r="H142" i="11"/>
  <c r="I142" i="11"/>
  <c r="J142" i="11"/>
  <c r="K142" i="11"/>
  <c r="L142" i="11"/>
  <c r="M142" i="11"/>
  <c r="N142" i="11"/>
  <c r="O142" i="11"/>
  <c r="P142" i="11"/>
  <c r="Q142" i="11"/>
  <c r="R142" i="11"/>
  <c r="S142" i="11"/>
  <c r="T142" i="11"/>
  <c r="U142" i="11"/>
  <c r="V142" i="11"/>
  <c r="W142" i="11"/>
  <c r="X142" i="11"/>
  <c r="D138" i="11"/>
  <c r="F138" i="11"/>
  <c r="G138" i="11"/>
  <c r="H138" i="11"/>
  <c r="I138" i="11"/>
  <c r="J138" i="11"/>
  <c r="K138" i="11"/>
  <c r="L138" i="11"/>
  <c r="M138" i="11"/>
  <c r="N138" i="11"/>
  <c r="O138" i="11"/>
  <c r="P138" i="11"/>
  <c r="Q138" i="11"/>
  <c r="R138" i="11"/>
  <c r="S138" i="11"/>
  <c r="T138" i="11"/>
  <c r="U138" i="11"/>
  <c r="V138" i="11"/>
  <c r="W138" i="11"/>
  <c r="X138" i="11"/>
  <c r="D130" i="11"/>
  <c r="F130" i="11"/>
  <c r="G130" i="11"/>
  <c r="H130" i="11"/>
  <c r="I130" i="11"/>
  <c r="J130" i="11"/>
  <c r="K130" i="11"/>
  <c r="L130" i="11"/>
  <c r="M130" i="11"/>
  <c r="N130" i="11"/>
  <c r="O130" i="11"/>
  <c r="P130" i="11"/>
  <c r="Q130" i="11"/>
  <c r="R130" i="11"/>
  <c r="S130" i="11"/>
  <c r="T130" i="11"/>
  <c r="U130" i="11"/>
  <c r="V130" i="11"/>
  <c r="W130" i="11"/>
  <c r="X130" i="11"/>
  <c r="C130" i="11"/>
  <c r="D122" i="11"/>
  <c r="D132" i="11" s="1"/>
  <c r="F122" i="11"/>
  <c r="G122" i="11"/>
  <c r="H122" i="11"/>
  <c r="I122" i="11"/>
  <c r="J122" i="11"/>
  <c r="K122" i="11"/>
  <c r="L122" i="11"/>
  <c r="M122" i="11"/>
  <c r="M132" i="11" s="1"/>
  <c r="N122" i="11"/>
  <c r="O122" i="11"/>
  <c r="P122" i="11"/>
  <c r="Q122" i="11"/>
  <c r="Q132" i="11" s="1"/>
  <c r="R122" i="11"/>
  <c r="S122" i="11"/>
  <c r="T122" i="11"/>
  <c r="U122" i="11"/>
  <c r="U132" i="11" s="1"/>
  <c r="V122" i="11"/>
  <c r="W122" i="11"/>
  <c r="X122" i="11"/>
  <c r="D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D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D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D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D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D89" i="11"/>
  <c r="F89" i="11"/>
  <c r="G89" i="11"/>
  <c r="H89" i="11"/>
  <c r="I89" i="11"/>
  <c r="J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D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D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D68" i="11"/>
  <c r="D69" i="11" s="1"/>
  <c r="F68" i="11"/>
  <c r="F69" i="11" s="1"/>
  <c r="G68" i="11"/>
  <c r="G69" i="11" s="1"/>
  <c r="H68" i="11"/>
  <c r="H69" i="11" s="1"/>
  <c r="I68" i="11"/>
  <c r="I69" i="11" s="1"/>
  <c r="J68" i="11"/>
  <c r="J69" i="11" s="1"/>
  <c r="K68" i="11"/>
  <c r="K69" i="11" s="1"/>
  <c r="L68" i="11"/>
  <c r="L69" i="11" s="1"/>
  <c r="M68" i="11"/>
  <c r="M69" i="11" s="1"/>
  <c r="N68" i="11"/>
  <c r="N69" i="11" s="1"/>
  <c r="O68" i="11"/>
  <c r="O69" i="11" s="1"/>
  <c r="P68" i="11"/>
  <c r="P69" i="11" s="1"/>
  <c r="Q68" i="11"/>
  <c r="Q69" i="11" s="1"/>
  <c r="R68" i="11"/>
  <c r="R69" i="11" s="1"/>
  <c r="S68" i="11"/>
  <c r="S69" i="11" s="1"/>
  <c r="T68" i="11"/>
  <c r="T69" i="11" s="1"/>
  <c r="U68" i="11"/>
  <c r="U69" i="11" s="1"/>
  <c r="V68" i="11"/>
  <c r="V69" i="11" s="1"/>
  <c r="W68" i="11"/>
  <c r="W69" i="11" s="1"/>
  <c r="X68" i="11"/>
  <c r="X69" i="11" s="1"/>
  <c r="D56" i="11"/>
  <c r="F56" i="11"/>
  <c r="G56" i="11"/>
  <c r="H56" i="11"/>
  <c r="I56" i="11"/>
  <c r="J56" i="11"/>
  <c r="K56" i="11"/>
  <c r="L56" i="11"/>
  <c r="M56" i="11"/>
  <c r="M58" i="11" s="1"/>
  <c r="N56" i="11"/>
  <c r="O56" i="11"/>
  <c r="P56" i="11"/>
  <c r="Q56" i="11"/>
  <c r="R56" i="11"/>
  <c r="S56" i="11"/>
  <c r="T56" i="11"/>
  <c r="U56" i="11"/>
  <c r="U58" i="11" s="1"/>
  <c r="V56" i="11"/>
  <c r="W56" i="11"/>
  <c r="X56" i="11"/>
  <c r="D44" i="11"/>
  <c r="D58" i="11" s="1"/>
  <c r="F44" i="11"/>
  <c r="G44" i="11"/>
  <c r="H44" i="11"/>
  <c r="I44" i="11"/>
  <c r="I58" i="11" s="1"/>
  <c r="J44" i="11"/>
  <c r="K44" i="11"/>
  <c r="L44" i="11"/>
  <c r="N44" i="11"/>
  <c r="O44" i="11"/>
  <c r="P44" i="11"/>
  <c r="Q44" i="11"/>
  <c r="R44" i="11"/>
  <c r="S44" i="11"/>
  <c r="T44" i="11"/>
  <c r="U44" i="11"/>
  <c r="V44" i="11"/>
  <c r="W44" i="11"/>
  <c r="W58" i="11" s="1"/>
  <c r="X44" i="11"/>
  <c r="D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D35" i="11"/>
  <c r="F35" i="11"/>
  <c r="G35" i="11"/>
  <c r="H35" i="11"/>
  <c r="I35" i="11"/>
  <c r="J35" i="11"/>
  <c r="K35" i="11"/>
  <c r="L35" i="11"/>
  <c r="N35" i="11"/>
  <c r="O35" i="11"/>
  <c r="P35" i="11"/>
  <c r="Q35" i="11"/>
  <c r="R35" i="11"/>
  <c r="S35" i="11"/>
  <c r="T35" i="11"/>
  <c r="U35" i="11"/>
  <c r="V35" i="11"/>
  <c r="W35" i="11"/>
  <c r="X35" i="11"/>
  <c r="D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D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D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D8" i="11"/>
  <c r="D15" i="11" s="1"/>
  <c r="D21" i="11" s="1"/>
  <c r="F8" i="11"/>
  <c r="G8" i="11"/>
  <c r="H8" i="11"/>
  <c r="I8" i="11"/>
  <c r="I15" i="11" s="1"/>
  <c r="I21" i="11" s="1"/>
  <c r="J8" i="11"/>
  <c r="K8" i="11"/>
  <c r="L8" i="11"/>
  <c r="M8" i="11"/>
  <c r="M15" i="11" s="1"/>
  <c r="M21" i="11" s="1"/>
  <c r="N8" i="11"/>
  <c r="O8" i="11"/>
  <c r="P8" i="11"/>
  <c r="Q8" i="11"/>
  <c r="R8" i="11"/>
  <c r="S8" i="11"/>
  <c r="T8" i="11"/>
  <c r="U8" i="11"/>
  <c r="U15" i="11" s="1"/>
  <c r="U21" i="11" s="1"/>
  <c r="V8" i="11"/>
  <c r="W8" i="11"/>
  <c r="X8" i="11"/>
  <c r="C169" i="11"/>
  <c r="Y169" i="11" s="1"/>
  <c r="C162" i="11"/>
  <c r="C156" i="11"/>
  <c r="Y156" i="11" s="1"/>
  <c r="AA156" i="11" s="1"/>
  <c r="C151" i="11"/>
  <c r="Y151" i="11" s="1"/>
  <c r="AA151" i="11" s="1"/>
  <c r="C147" i="11"/>
  <c r="Y147" i="11" s="1"/>
  <c r="AA147" i="11" s="1"/>
  <c r="C142" i="11"/>
  <c r="Y142" i="11" s="1"/>
  <c r="AA142" i="11" s="1"/>
  <c r="C138" i="11"/>
  <c r="Y138" i="11" s="1"/>
  <c r="AA138" i="11" s="1"/>
  <c r="C122" i="11"/>
  <c r="Y122" i="11" s="1"/>
  <c r="AA122" i="11" s="1"/>
  <c r="C113" i="11"/>
  <c r="Y113" i="11" s="1"/>
  <c r="C109" i="11"/>
  <c r="Y109" i="11" s="1"/>
  <c r="C105" i="11"/>
  <c r="Y105" i="11" s="1"/>
  <c r="C96" i="11"/>
  <c r="Y96" i="11" s="1"/>
  <c r="C94" i="11"/>
  <c r="Y94" i="11" s="1"/>
  <c r="C89" i="11"/>
  <c r="Y89" i="11" s="1"/>
  <c r="C85" i="11"/>
  <c r="Y85" i="11" s="1"/>
  <c r="C81" i="11"/>
  <c r="Y81" i="11" s="1"/>
  <c r="C68" i="11"/>
  <c r="C56" i="11"/>
  <c r="Y56" i="11" s="1"/>
  <c r="C44" i="11"/>
  <c r="Y44" i="11" s="1"/>
  <c r="C39" i="11"/>
  <c r="Y39" i="11" s="1"/>
  <c r="C35" i="11"/>
  <c r="Y35" i="11" s="1"/>
  <c r="C29" i="11"/>
  <c r="Y29" i="11" s="1"/>
  <c r="C25" i="11"/>
  <c r="Y25" i="11" s="1"/>
  <c r="C19" i="11"/>
  <c r="Y19" i="11" s="1"/>
  <c r="C12" i="11"/>
  <c r="C8" i="11"/>
  <c r="Y8" i="11" s="1"/>
  <c r="I13" i="10"/>
  <c r="I16" i="10" s="1"/>
  <c r="E16" i="10"/>
  <c r="F16" i="10"/>
  <c r="G16" i="10"/>
  <c r="H16" i="10"/>
  <c r="J16" i="10"/>
  <c r="K16" i="10"/>
  <c r="L16" i="10"/>
  <c r="M16" i="10"/>
  <c r="N16" i="10"/>
  <c r="D16" i="10"/>
  <c r="C16" i="10"/>
  <c r="O15" i="10"/>
  <c r="Q15" i="10" s="1"/>
  <c r="O14" i="10"/>
  <c r="Q14" i="10" s="1"/>
  <c r="D12" i="10"/>
  <c r="E12" i="10"/>
  <c r="F12" i="10"/>
  <c r="G12" i="10"/>
  <c r="H12" i="10"/>
  <c r="I12" i="10"/>
  <c r="J12" i="10"/>
  <c r="L12" i="10"/>
  <c r="M12" i="10"/>
  <c r="N12" i="10"/>
  <c r="C12" i="10"/>
  <c r="K11" i="10"/>
  <c r="O11" i="10" s="1"/>
  <c r="P11" i="10"/>
  <c r="K10" i="10"/>
  <c r="K12" i="10" s="1"/>
  <c r="D19" i="8"/>
  <c r="L14" i="8"/>
  <c r="L15" i="8"/>
  <c r="L16" i="8"/>
  <c r="L17" i="8"/>
  <c r="L18" i="8"/>
  <c r="L13" i="8"/>
  <c r="J19" i="8"/>
  <c r="D18" i="7"/>
  <c r="J11" i="7"/>
  <c r="J12" i="7"/>
  <c r="J13" i="7"/>
  <c r="J14" i="7"/>
  <c r="J15" i="7"/>
  <c r="J16" i="7"/>
  <c r="J17" i="7"/>
  <c r="J10" i="7"/>
  <c r="H18" i="7"/>
  <c r="H20" i="7" s="1"/>
  <c r="D16" i="6"/>
  <c r="F18" i="6"/>
  <c r="F20" i="6" s="1"/>
  <c r="D37" i="5"/>
  <c r="D27" i="5"/>
  <c r="D13" i="5"/>
  <c r="D17" i="5" s="1"/>
  <c r="D20" i="5" s="1"/>
  <c r="D36" i="5" l="1"/>
  <c r="R15" i="11"/>
  <c r="R21" i="11" s="1"/>
  <c r="F15" i="11"/>
  <c r="F21" i="11" s="1"/>
  <c r="J18" i="7"/>
  <c r="Q11" i="10"/>
  <c r="O16" i="10"/>
  <c r="O10" i="10"/>
  <c r="Q10" i="10" s="1"/>
  <c r="Y12" i="11"/>
  <c r="C69" i="11"/>
  <c r="Y69" i="11" s="1"/>
  <c r="Y68" i="11"/>
  <c r="X58" i="11"/>
  <c r="X71" i="11" s="1"/>
  <c r="X132" i="11"/>
  <c r="Y130" i="11"/>
  <c r="Y162" i="11"/>
  <c r="AA162" i="11" s="1"/>
  <c r="O12" i="10"/>
  <c r="Q12" i="10" s="1"/>
  <c r="T15" i="11"/>
  <c r="T21" i="11" s="1"/>
  <c r="P15" i="11"/>
  <c r="P21" i="11" s="1"/>
  <c r="L15" i="11"/>
  <c r="L21" i="11" s="1"/>
  <c r="H15" i="11"/>
  <c r="H21" i="11" s="1"/>
  <c r="J58" i="11"/>
  <c r="F58" i="11"/>
  <c r="AA127" i="11"/>
  <c r="AA128" i="11"/>
  <c r="AA169" i="11"/>
  <c r="E171" i="11"/>
  <c r="R132" i="11"/>
  <c r="N132" i="11"/>
  <c r="J132" i="11"/>
  <c r="W152" i="11"/>
  <c r="S152" i="11"/>
  <c r="O152" i="11"/>
  <c r="K152" i="11"/>
  <c r="G152" i="11"/>
  <c r="T152" i="11"/>
  <c r="H152" i="11"/>
  <c r="H171" i="11" s="1"/>
  <c r="O97" i="11"/>
  <c r="V97" i="11"/>
  <c r="C58" i="11"/>
  <c r="Q15" i="11"/>
  <c r="Q21" i="11" s="1"/>
  <c r="Q58" i="11"/>
  <c r="S97" i="11"/>
  <c r="G97" i="11"/>
  <c r="V15" i="11"/>
  <c r="V21" i="11" s="1"/>
  <c r="Q71" i="11"/>
  <c r="V58" i="11"/>
  <c r="V71" i="11" s="1"/>
  <c r="T58" i="11"/>
  <c r="T71" i="11" s="1"/>
  <c r="R58" i="11"/>
  <c r="R71" i="11" s="1"/>
  <c r="P58" i="11"/>
  <c r="P71" i="11" s="1"/>
  <c r="P115" i="11" s="1"/>
  <c r="U71" i="11"/>
  <c r="D71" i="11"/>
  <c r="D115" i="11" s="1"/>
  <c r="T97" i="11"/>
  <c r="R97" i="11"/>
  <c r="P97" i="11"/>
  <c r="L97" i="11"/>
  <c r="H97" i="11"/>
  <c r="V132" i="11"/>
  <c r="T132" i="11"/>
  <c r="T171" i="11" s="1"/>
  <c r="P132" i="11"/>
  <c r="L132" i="11"/>
  <c r="H132" i="11"/>
  <c r="F132" i="11"/>
  <c r="X152" i="11"/>
  <c r="C15" i="11"/>
  <c r="C97" i="11"/>
  <c r="X15" i="11"/>
  <c r="X21" i="11" s="1"/>
  <c r="N15" i="11"/>
  <c r="N21" i="11" s="1"/>
  <c r="J15" i="11"/>
  <c r="J21" i="11" s="1"/>
  <c r="W15" i="11"/>
  <c r="W21" i="11" s="1"/>
  <c r="S15" i="11"/>
  <c r="S21" i="11" s="1"/>
  <c r="O15" i="11"/>
  <c r="O21" i="11" s="1"/>
  <c r="L58" i="11"/>
  <c r="H58" i="11"/>
  <c r="H71" i="11" s="1"/>
  <c r="S58" i="11"/>
  <c r="S71" i="11" s="1"/>
  <c r="S115" i="11" s="1"/>
  <c r="O58" i="11"/>
  <c r="O71" i="11"/>
  <c r="N97" i="11"/>
  <c r="W97" i="11"/>
  <c r="W132" i="11"/>
  <c r="W171" i="11" s="1"/>
  <c r="S132" i="11"/>
  <c r="O132" i="11"/>
  <c r="K132" i="11"/>
  <c r="G132" i="11"/>
  <c r="G171" i="11" s="1"/>
  <c r="V152" i="11"/>
  <c r="P152" i="11"/>
  <c r="L152" i="11"/>
  <c r="U152" i="11"/>
  <c r="U171" i="11" s="1"/>
  <c r="Q152" i="11"/>
  <c r="M152" i="11"/>
  <c r="M171" i="11" s="1"/>
  <c r="I152" i="11"/>
  <c r="D152" i="11"/>
  <c r="E115" i="11"/>
  <c r="N58" i="11"/>
  <c r="N71" i="11" s="1"/>
  <c r="N115" i="11" s="1"/>
  <c r="G58" i="11"/>
  <c r="G71" i="11" s="1"/>
  <c r="G15" i="11"/>
  <c r="G21" i="11" s="1"/>
  <c r="K97" i="11"/>
  <c r="K58" i="11"/>
  <c r="K71" i="11" s="1"/>
  <c r="K15" i="11"/>
  <c r="K21" i="11" s="1"/>
  <c r="I132" i="11"/>
  <c r="F71" i="11"/>
  <c r="W71" i="11"/>
  <c r="W115" i="11" s="1"/>
  <c r="J71" i="11"/>
  <c r="L71" i="11"/>
  <c r="O13" i="10"/>
  <c r="Q13" i="10" s="1"/>
  <c r="P16" i="10" s="1"/>
  <c r="Q16" i="10" s="1"/>
  <c r="C152" i="11"/>
  <c r="I71" i="11"/>
  <c r="J97" i="11"/>
  <c r="F97" i="11"/>
  <c r="F115" i="11" s="1"/>
  <c r="R152" i="11"/>
  <c r="R171" i="11" s="1"/>
  <c r="N152" i="11"/>
  <c r="J152" i="11"/>
  <c r="J171" i="11" s="1"/>
  <c r="F152" i="11"/>
  <c r="V171" i="11"/>
  <c r="X171" i="11"/>
  <c r="Q171" i="11"/>
  <c r="D171" i="11"/>
  <c r="L12" i="8"/>
  <c r="M71" i="11"/>
  <c r="X97" i="11"/>
  <c r="U97" i="11"/>
  <c r="Q97" i="11"/>
  <c r="M97" i="11"/>
  <c r="I97" i="11"/>
  <c r="D97" i="11"/>
  <c r="D38" i="5"/>
  <c r="E13" i="4"/>
  <c r="E14" i="4"/>
  <c r="E15" i="4"/>
  <c r="E16" i="4"/>
  <c r="E17" i="4"/>
  <c r="E18" i="4"/>
  <c r="E20" i="4"/>
  <c r="E21" i="4"/>
  <c r="E24" i="4"/>
  <c r="E25" i="4"/>
  <c r="E26" i="4"/>
  <c r="E27" i="4"/>
  <c r="E28" i="4"/>
  <c r="E12" i="4"/>
  <c r="F23" i="4"/>
  <c r="F19" i="4"/>
  <c r="F11" i="4"/>
  <c r="D14" i="3"/>
  <c r="D15" i="3"/>
  <c r="D16" i="3"/>
  <c r="D17" i="3"/>
  <c r="D18" i="3"/>
  <c r="D19" i="3"/>
  <c r="D20" i="3"/>
  <c r="D21" i="3"/>
  <c r="D22" i="3"/>
  <c r="D24" i="3"/>
  <c r="D25" i="3"/>
  <c r="D26" i="3"/>
  <c r="D27" i="3"/>
  <c r="D28" i="3"/>
  <c r="D29" i="3"/>
  <c r="D30" i="3"/>
  <c r="D32" i="3"/>
  <c r="D33" i="3"/>
  <c r="E37" i="3"/>
  <c r="E31" i="3"/>
  <c r="E23" i="3"/>
  <c r="E13" i="3"/>
  <c r="E12" i="3" s="1"/>
  <c r="H115" i="11" l="1"/>
  <c r="Y97" i="11"/>
  <c r="T115" i="11"/>
  <c r="C71" i="11"/>
  <c r="Y71" i="11" s="1"/>
  <c r="Y58" i="11"/>
  <c r="E35" i="3"/>
  <c r="D35" i="3"/>
  <c r="I171" i="11"/>
  <c r="C21" i="11"/>
  <c r="Y21" i="11" s="1"/>
  <c r="Y15" i="11"/>
  <c r="V115" i="11"/>
  <c r="Y152" i="11"/>
  <c r="AA152" i="11" s="1"/>
  <c r="AA129" i="11"/>
  <c r="J115" i="11"/>
  <c r="X115" i="11"/>
  <c r="K171" i="11"/>
  <c r="S171" i="11"/>
  <c r="O171" i="11"/>
  <c r="F171" i="11"/>
  <c r="N171" i="11"/>
  <c r="L171" i="11"/>
  <c r="L115" i="11"/>
  <c r="U115" i="11"/>
  <c r="R115" i="11"/>
  <c r="Q115" i="11"/>
  <c r="G115" i="11"/>
  <c r="O115" i="11"/>
  <c r="I115" i="11"/>
  <c r="K115" i="11"/>
  <c r="P171" i="11"/>
  <c r="M115" i="11"/>
  <c r="F29" i="4"/>
  <c r="E38" i="3"/>
  <c r="E36" i="3"/>
  <c r="C115" i="11" l="1"/>
  <c r="Y115" i="11" s="1"/>
  <c r="AA130" i="11"/>
  <c r="AB115" i="11"/>
  <c r="G31" i="3"/>
  <c r="F31" i="3"/>
  <c r="I33" i="3"/>
  <c r="H33" i="3"/>
  <c r="L25" i="3"/>
  <c r="K25" i="3"/>
  <c r="F23" i="3"/>
  <c r="G23" i="3"/>
  <c r="H14" i="3"/>
  <c r="I14" i="3"/>
  <c r="I15" i="3"/>
  <c r="H16" i="3"/>
  <c r="I16" i="3"/>
  <c r="H17" i="3"/>
  <c r="I17" i="3"/>
  <c r="H18" i="3"/>
  <c r="I18" i="3"/>
  <c r="I19" i="3"/>
  <c r="H20" i="3"/>
  <c r="I20" i="3"/>
  <c r="H21" i="3"/>
  <c r="I21" i="3"/>
  <c r="I22" i="3"/>
  <c r="I24" i="3"/>
  <c r="H25" i="3"/>
  <c r="I25" i="3"/>
  <c r="H26" i="3"/>
  <c r="I26" i="3"/>
  <c r="H27" i="3"/>
  <c r="I27" i="3"/>
  <c r="H28" i="3"/>
  <c r="I28" i="3"/>
  <c r="H29" i="3"/>
  <c r="I29" i="3"/>
  <c r="I30" i="3"/>
  <c r="H32" i="3"/>
  <c r="I32" i="3"/>
  <c r="G13" i="3"/>
  <c r="G12" i="3" s="1"/>
  <c r="F13" i="3"/>
  <c r="D13" i="3" s="1"/>
  <c r="D12" i="3" s="1"/>
  <c r="H23" i="4"/>
  <c r="G23" i="4"/>
  <c r="H19" i="4"/>
  <c r="G19" i="4"/>
  <c r="E19" i="4" s="1"/>
  <c r="H11" i="4"/>
  <c r="H22" i="4" s="1"/>
  <c r="H29" i="4" s="1"/>
  <c r="G11" i="4"/>
  <c r="I13" i="4"/>
  <c r="I14" i="4"/>
  <c r="I15" i="4"/>
  <c r="I16" i="4"/>
  <c r="I17" i="4"/>
  <c r="I18" i="4"/>
  <c r="I20" i="4"/>
  <c r="I21" i="4"/>
  <c r="I27" i="4"/>
  <c r="J13" i="4"/>
  <c r="J14" i="4"/>
  <c r="J15" i="4"/>
  <c r="J16" i="4"/>
  <c r="J17" i="4"/>
  <c r="J18" i="4"/>
  <c r="J20" i="4"/>
  <c r="J21" i="4"/>
  <c r="J24" i="4"/>
  <c r="J25" i="4"/>
  <c r="J26" i="4"/>
  <c r="J27" i="4"/>
  <c r="J28" i="4"/>
  <c r="J12" i="4"/>
  <c r="I12" i="4"/>
  <c r="E11" i="4"/>
  <c r="G22" i="4" l="1"/>
  <c r="E22" i="4" s="1"/>
  <c r="AA115" i="11"/>
  <c r="I23" i="4"/>
  <c r="E23" i="4"/>
  <c r="G29" i="4"/>
  <c r="H13" i="3"/>
  <c r="F12" i="3"/>
  <c r="I12" i="3" s="1"/>
  <c r="D23" i="3"/>
  <c r="I23" i="3" s="1"/>
  <c r="I13" i="3"/>
  <c r="D31" i="3"/>
  <c r="I31" i="3" s="1"/>
  <c r="G34" i="3"/>
  <c r="J29" i="3"/>
  <c r="H31" i="3"/>
  <c r="H23" i="3"/>
  <c r="I22" i="4"/>
  <c r="J22" i="4"/>
  <c r="J23" i="4" l="1"/>
  <c r="E30" i="4"/>
  <c r="E29" i="4"/>
  <c r="J29" i="4"/>
  <c r="F34" i="3"/>
  <c r="H34" i="3" s="1"/>
  <c r="H12" i="3"/>
  <c r="I29" i="4"/>
  <c r="I34" i="3"/>
  <c r="C132" i="11"/>
  <c r="C171" i="11" l="1"/>
  <c r="Y132" i="11"/>
  <c r="AA132" i="11" s="1"/>
  <c r="D34" i="3"/>
  <c r="I35" i="3" s="1"/>
  <c r="AB171" i="11" l="1"/>
  <c r="Y171" i="11"/>
  <c r="Y174" i="11" l="1"/>
  <c r="AA171" i="11"/>
  <c r="Y173" i="11"/>
</calcChain>
</file>

<file path=xl/sharedStrings.xml><?xml version="1.0" encoding="utf-8"?>
<sst xmlns="http://schemas.openxmlformats.org/spreadsheetml/2006/main" count="493" uniqueCount="465">
  <si>
    <t>I. Működési bevételek</t>
  </si>
  <si>
    <t>1. Működési célú támogatások államháztartáson belülről (B1)</t>
  </si>
  <si>
    <t>1.1 Önkormányzatok működési támogatása (B11)</t>
  </si>
  <si>
    <t>1.1.1 Helyi önkormányzatok működésének általános támogatása (B111)</t>
  </si>
  <si>
    <t>1.1.2 Települési önkormányzatok egyes köznevelési feladatainak támogatása (B112)</t>
  </si>
  <si>
    <t>1.1.3 Települési önkormányzatok szociális, gyermekjóléti és gyermekétkeztetési feladatainak támogatása (B113)</t>
  </si>
  <si>
    <t>1.1.4 Települési önkormányzatok kulturális feladatainak támogatása (B114)</t>
  </si>
  <si>
    <t>1.1.5 Működési célú költségvetési támogatások és kiegészítő támogatások (B115)</t>
  </si>
  <si>
    <t>1.1.6 Elszámolásból származó bevételek (B116)</t>
  </si>
  <si>
    <t>1.3 Egyéb működési célú támogatások bevételei államháztartáson belülről (B16)</t>
  </si>
  <si>
    <t xml:space="preserve"> Működési bevételek (B4) </t>
  </si>
  <si>
    <t>Működési célú átvett pénzeszközök (B6)</t>
  </si>
  <si>
    <t>II. Felhalmozási bevételek</t>
  </si>
  <si>
    <t xml:space="preserve"> Felhalmozási célú önkormányzati támogatások (B21)</t>
  </si>
  <si>
    <t>Egyéb felhalmozási célú támogatások bevételei államháztartáson belülről (B25)</t>
  </si>
  <si>
    <t>Vagyoni típusú adók (B34)</t>
  </si>
  <si>
    <t>Termékek és szolgáltatások adói (B35)</t>
  </si>
  <si>
    <t>Egyéb közhatalmi bevételek (B36)</t>
  </si>
  <si>
    <t>Felhalmozási bevételek (B5)</t>
  </si>
  <si>
    <t>Felhalmozási célú átvett pénzeszközök (B7)</t>
  </si>
  <si>
    <t>III. Finanszírozási bevételek</t>
  </si>
  <si>
    <t>Maradvány igénybevétele (B813)</t>
  </si>
  <si>
    <t>Összesen</t>
  </si>
  <si>
    <t>Összeg (Ft)</t>
  </si>
  <si>
    <t>KIADÁSOK</t>
  </si>
  <si>
    <t>Közgazdasági jelleg kiadások</t>
  </si>
  <si>
    <t>I. Működési kiadások</t>
  </si>
  <si>
    <t>1.</t>
  </si>
  <si>
    <t>Személyi jellegű kiadások (K1)</t>
  </si>
  <si>
    <t>2.</t>
  </si>
  <si>
    <t>Munkaadót terhelő járulékok és szociális adó (K2)</t>
  </si>
  <si>
    <t>3.</t>
  </si>
  <si>
    <t>Dologi kiadások (K3)</t>
  </si>
  <si>
    <t>4.</t>
  </si>
  <si>
    <t>Ellátottak pénzbeli juttatásai (K4)</t>
  </si>
  <si>
    <t xml:space="preserve">5. </t>
  </si>
  <si>
    <t>Egyéb működési célú kiadások (K5)</t>
  </si>
  <si>
    <t>ebből Általános tartalék (K513)</t>
  </si>
  <si>
    <t>ebből Céltartalék (K513)</t>
  </si>
  <si>
    <t>II. Felhalmozási kiadások</t>
  </si>
  <si>
    <t>1. Beruházások (K6)</t>
  </si>
  <si>
    <t>2. Felújítások (K7)</t>
  </si>
  <si>
    <t>III. Finanszírozási kiadások</t>
  </si>
  <si>
    <t>1. Hosszú lejáratú kölcsönök (K911)</t>
  </si>
  <si>
    <t>2.Betét lekötés (K912)</t>
  </si>
  <si>
    <t>3. Államháztartáson belüli megelőlegezések visszafizetése (K914)</t>
  </si>
  <si>
    <t>4. Központi, irányító szervi támogatás folyósítása (K915)</t>
  </si>
  <si>
    <t>2019. évi normatív bevételek, állami támogatások</t>
  </si>
  <si>
    <t>költségvetési tétel rovat</t>
  </si>
  <si>
    <t>megnevezés</t>
  </si>
  <si>
    <t xml:space="preserve">Ft </t>
  </si>
  <si>
    <t xml:space="preserve">B 111 rovat 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</si>
  <si>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</si>
  <si>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</si>
  <si>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</si>
  <si>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 beszámítás után</t>
  </si>
  <si>
    <t>Támogatás összesen – beszámítás után</t>
  </si>
  <si>
    <t>Egyéb önkormányzati feladatok támogatása - beszámítás után</t>
  </si>
  <si>
    <t>Lakott külterülettel kapcsolatos feladatok támogatása - beszámítás után</t>
  </si>
  <si>
    <t>jogcímekhez kapcsolódó kiegészítés</t>
  </si>
  <si>
    <t>A települési önkormányzatok működésének támogatása beszámítás és kiegészítés után</t>
  </si>
  <si>
    <t>polgármesteri illetmény támogatása</t>
  </si>
  <si>
    <t xml:space="preserve">helyi önkormányzatok működésének általános támogatása összesen </t>
  </si>
  <si>
    <t>B 112  Települési önkormányzatok egyes köznevelési feladatainak támogatása</t>
  </si>
  <si>
    <t>Települési önkormányzatok egyes köznevelési feladatainak támogatása</t>
  </si>
  <si>
    <t>B113 Települési önkormányzatok szociális, gyermekjóléti és gyermekétkeztetési feladatainak támogatása</t>
  </si>
  <si>
    <t>szociális étkeztetés</t>
  </si>
  <si>
    <t>házi segítségnyújtás- szociális segítés</t>
  </si>
  <si>
    <t>házi segítségnyújtás- személyi gondozás</t>
  </si>
  <si>
    <t>A rászoruló gyermekek szünidei étkeztetésének támogatása</t>
  </si>
  <si>
    <t>A települési önkormányzatok szociális feladatainak egyéb támogatása</t>
  </si>
  <si>
    <t>A települési önkormányzatok szociális, gyermekjóléti és gyermekétkeztetési feladatainak  összes támogatása</t>
  </si>
  <si>
    <t>B114 Települési önkormányzatok kulturális feladatainak támogatása</t>
  </si>
  <si>
    <t>könyvtári feladatok</t>
  </si>
  <si>
    <t>B 115 Működési célú költségvetési támogatások és kiegészítő támogatások</t>
  </si>
  <si>
    <t>Működési célú költségvetési támogatások és kiegészítő támogatások</t>
  </si>
  <si>
    <t>B 116 Elszámolásból származó bevételek</t>
  </si>
  <si>
    <t>Elszámolásból származó bevételek</t>
  </si>
  <si>
    <t>B12 Elvonások és befizetések bevételei</t>
  </si>
  <si>
    <t>Elvonások és befizetések bevételei</t>
  </si>
  <si>
    <t>B13 Működési célú garancia- és kezességvállalásból származó megtérülések államháztartáson belülről</t>
  </si>
  <si>
    <t>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</si>
  <si>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</si>
  <si>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Működési célú visszatérítendő támogatások, kölcsönök visszatérülése államháztartáson belülről</t>
  </si>
  <si>
    <t>B 15 Működési célú visszatérítendő támogatások, kölcsönök igénybevétele államháztartáson belülről</t>
  </si>
  <si>
    <t>Működési célú visszatérítendő támogatások, kölcsönök igénybevétele államháztartáson belülről</t>
  </si>
  <si>
    <t>B 16 Egyéb működési célú támogatások bevételei államháztartáson belülről</t>
  </si>
  <si>
    <t xml:space="preserve">OEP finanszírozás és közmunka programok támogatásai </t>
  </si>
  <si>
    <t>összesen</t>
  </si>
  <si>
    <t>sor szám</t>
  </si>
  <si>
    <t>előirányzat (Ft)</t>
  </si>
  <si>
    <t>immateriális javak</t>
  </si>
  <si>
    <t>ingatlan beruházások</t>
  </si>
  <si>
    <t>tárgyi eszközök beszerzése</t>
  </si>
  <si>
    <t>áfa kiadások</t>
  </si>
  <si>
    <t>2019.évi működési célú pénzeszköz átadások, támogatásának előirányzata</t>
  </si>
  <si>
    <t>pénzeszköz átadások, támogatásának előirányzata</t>
  </si>
  <si>
    <t>sorszám</t>
  </si>
  <si>
    <t>K5021</t>
  </si>
  <si>
    <t>Helyi önkorm.előző évi elszám.szárm.kiad.</t>
  </si>
  <si>
    <t>K5022/9</t>
  </si>
  <si>
    <t>K502</t>
  </si>
  <si>
    <t>Elvonások és befizetések</t>
  </si>
  <si>
    <t>BURSA</t>
  </si>
  <si>
    <t>K506/6</t>
  </si>
  <si>
    <t>Működési c.támogatás</t>
  </si>
  <si>
    <t>K506/7</t>
  </si>
  <si>
    <t>Társulások működési c.támogatása</t>
  </si>
  <si>
    <t>K506</t>
  </si>
  <si>
    <t>Működési c.támogatások AH.bel.</t>
  </si>
  <si>
    <t>K508</t>
  </si>
  <si>
    <t>Működési c.visszatérítendő támogatás</t>
  </si>
  <si>
    <t>K512/22</t>
  </si>
  <si>
    <t>Önk.többs.tul.nem.pü.váll.műk.c.tám.</t>
  </si>
  <si>
    <t>K512/23</t>
  </si>
  <si>
    <t>Egyéb vállalk.működ.c.támogatása</t>
  </si>
  <si>
    <t>K512/42</t>
  </si>
  <si>
    <t>Egyéb nonpr.sz.működ.c.támogatás</t>
  </si>
  <si>
    <t>K512</t>
  </si>
  <si>
    <t>Egyéb működ.c.támogatások ÁH kívül</t>
  </si>
  <si>
    <t>K513/1</t>
  </si>
  <si>
    <t>Tartalékok előirányzata</t>
  </si>
  <si>
    <t>K513</t>
  </si>
  <si>
    <t>Tartalékok (általános és céltartalék)</t>
  </si>
  <si>
    <t>K5</t>
  </si>
  <si>
    <t>Egyéb működési célú kiadások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</si>
  <si>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</si>
  <si>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</si>
  <si>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</si>
  <si>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</si>
  <si>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</si>
  <si>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</si>
  <si>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</si>
  <si>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</si>
  <si>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</si>
  <si>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</si>
  <si>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</si>
  <si>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>december</t>
  </si>
  <si>
    <t>Vagyoni típusú adók (B3)</t>
  </si>
  <si>
    <t>Önkormányzatok működési támogatása, bevételei</t>
  </si>
  <si>
    <t>Rendelkezésre álló fedezet</t>
  </si>
  <si>
    <t>Müködési kiadások</t>
  </si>
  <si>
    <t>Finanszírozási kiadások</t>
  </si>
  <si>
    <t>Felhalmozási kiadások</t>
  </si>
  <si>
    <t xml:space="preserve">Kiadások összesen </t>
  </si>
  <si>
    <t>egyenleg (Ft)</t>
  </si>
  <si>
    <t>rovat</t>
  </si>
  <si>
    <t>Köztemető fenntartás 013320</t>
  </si>
  <si>
    <t>elszámolás központi költségvetéssel 018010</t>
  </si>
  <si>
    <t>Támogatási célú fin. Műv. 018030</t>
  </si>
  <si>
    <t>Közfoglalkoztatás 041237</t>
  </si>
  <si>
    <t>Közvilágítás 064010</t>
  </si>
  <si>
    <t>Város-, községgazd. 066020</t>
  </si>
  <si>
    <t>Család és nővédelmi egészségügyi gondozás 074031</t>
  </si>
  <si>
    <t>Könyvtári szolgáltatások 082044</t>
  </si>
  <si>
    <t>Közművelődés 082091</t>
  </si>
  <si>
    <t>104051 családtámogatások</t>
  </si>
  <si>
    <t>szociális étkeztetés 107051</t>
  </si>
  <si>
    <t>házi segítségnyújtás 107052</t>
  </si>
  <si>
    <t>egyéb szociális támogatás 107060</t>
  </si>
  <si>
    <t>107080 Esélyegyenlőség elősegítését célzó tevékenységek és programok</t>
  </si>
  <si>
    <t>önkormányzati funkcióra nem sorolható bevételek 900020</t>
  </si>
  <si>
    <t>ÖSSZESEN</t>
  </si>
  <si>
    <t>K1101/1</t>
  </si>
  <si>
    <t>Alapilletmény</t>
  </si>
  <si>
    <t>K1101/9</t>
  </si>
  <si>
    <t>Egyéb juttatások</t>
  </si>
  <si>
    <t>K1101</t>
  </si>
  <si>
    <t>Törvény szerinti illetmények, munkabérek</t>
  </si>
  <si>
    <t>K1106</t>
  </si>
  <si>
    <t>Jubileumi jutalom</t>
  </si>
  <si>
    <t>K1107/31</t>
  </si>
  <si>
    <t>Készpénz Cafetéria</t>
  </si>
  <si>
    <t>K1107/4</t>
  </si>
  <si>
    <t>SZÉP kártya</t>
  </si>
  <si>
    <t>K1107</t>
  </si>
  <si>
    <t>Béren kívüli juttatások</t>
  </si>
  <si>
    <t>K1109</t>
  </si>
  <si>
    <t>Közlekedési költségtérítés</t>
  </si>
  <si>
    <t>K1110</t>
  </si>
  <si>
    <t>Egyéb költségtérítés</t>
  </si>
  <si>
    <t>egyéb juttatások</t>
  </si>
  <si>
    <t>K11</t>
  </si>
  <si>
    <t>Foglalkoztatottak személyi juttatásai</t>
  </si>
  <si>
    <t>K121/3</t>
  </si>
  <si>
    <t>Képviselők, polgármesterek juttatásai</t>
  </si>
  <si>
    <t>K122</t>
  </si>
  <si>
    <t>Megbízási díj</t>
  </si>
  <si>
    <t>K12</t>
  </si>
  <si>
    <t>Külső személyi juttatások</t>
  </si>
  <si>
    <t>K1</t>
  </si>
  <si>
    <t>Személyi juttatások</t>
  </si>
  <si>
    <t>K2/1</t>
  </si>
  <si>
    <t>Szocho.</t>
  </si>
  <si>
    <t>K2/4</t>
  </si>
  <si>
    <t>Táppénz</t>
  </si>
  <si>
    <t>K2</t>
  </si>
  <si>
    <t>Munkaadókat terhelő járulékok, adók</t>
  </si>
  <si>
    <t>K311/2</t>
  </si>
  <si>
    <t>Vegyszer beszerzés</t>
  </si>
  <si>
    <t>K311/4</t>
  </si>
  <si>
    <t>Folyóirat beszerzés</t>
  </si>
  <si>
    <t>K311</t>
  </si>
  <si>
    <t>Szakmai anyagok beszerzése</t>
  </si>
  <si>
    <t>K312/2</t>
  </si>
  <si>
    <t>Irodaszer, nyomtatvány beszerzés</t>
  </si>
  <si>
    <t>K312/4</t>
  </si>
  <si>
    <t>Hajtó és kenőanyag</t>
  </si>
  <si>
    <t>K312/5</t>
  </si>
  <si>
    <t>Munkaruha, védőruha</t>
  </si>
  <si>
    <t>K312/9</t>
  </si>
  <si>
    <t>Egyéb üzemeltetési anyag</t>
  </si>
  <si>
    <t>K312</t>
  </si>
  <si>
    <t>Üzemeltetési anyagok</t>
  </si>
  <si>
    <t>K321</t>
  </si>
  <si>
    <t>informatikai szolgáltatások</t>
  </si>
  <si>
    <t>K322</t>
  </si>
  <si>
    <t>Egyéb kommunikációs szolg.</t>
  </si>
  <si>
    <t>K32</t>
  </si>
  <si>
    <t>Kommunikációs szolgáltatások</t>
  </si>
  <si>
    <t>K331/1</t>
  </si>
  <si>
    <t>Villamosenergia</t>
  </si>
  <si>
    <t>K331/2</t>
  </si>
  <si>
    <t>Gázenergia</t>
  </si>
  <si>
    <t>K331/4</t>
  </si>
  <si>
    <t>Víz és csatornadíjak</t>
  </si>
  <si>
    <t>K331</t>
  </si>
  <si>
    <t>Közüzemi díjak</t>
  </si>
  <si>
    <t>K332</t>
  </si>
  <si>
    <t>Vásárolt élelmezés</t>
  </si>
  <si>
    <t>K334</t>
  </si>
  <si>
    <t>Karbantartási, kisjavítási szolg. Díjak</t>
  </si>
  <si>
    <t>K336</t>
  </si>
  <si>
    <t>Szakmai tevékenységet segítő szolg.</t>
  </si>
  <si>
    <t>K337/1</t>
  </si>
  <si>
    <t>Biztosítási szolg.díjak</t>
  </si>
  <si>
    <t>K337/2</t>
  </si>
  <si>
    <t>Pénzügyi, befektetési szolg.díjak</t>
  </si>
  <si>
    <t>K337/3</t>
  </si>
  <si>
    <t>Szállítási szolg.díjak</t>
  </si>
  <si>
    <t>K337/9</t>
  </si>
  <si>
    <t>Egyéb üzemeltetési szolg.díjak</t>
  </si>
  <si>
    <t>K337</t>
  </si>
  <si>
    <t>Egyéb szolgáltatások</t>
  </si>
  <si>
    <t>K33</t>
  </si>
  <si>
    <t>Szolgáltatási kiadások</t>
  </si>
  <si>
    <t>K34</t>
  </si>
  <si>
    <t>Kiküldetések, reklám és prop.kiadások</t>
  </si>
  <si>
    <t>K351</t>
  </si>
  <si>
    <t>Működési ÁFA</t>
  </si>
  <si>
    <t>K352</t>
  </si>
  <si>
    <t>Fizetendő ÁFA</t>
  </si>
  <si>
    <t>K353</t>
  </si>
  <si>
    <t>Kamatkiadások</t>
  </si>
  <si>
    <t>K355/2</t>
  </si>
  <si>
    <t>Díjak, egyéb befizetések kiadásai</t>
  </si>
  <si>
    <t>K355/9</t>
  </si>
  <si>
    <t>Egyéb különféle dologi kiadások</t>
  </si>
  <si>
    <t>K355</t>
  </si>
  <si>
    <t>Egyéb dologi kiadások</t>
  </si>
  <si>
    <t>K35</t>
  </si>
  <si>
    <t>Különféle befizetések és egyéb dologi kiadások</t>
  </si>
  <si>
    <t>K3</t>
  </si>
  <si>
    <t>Dologi kiadások</t>
  </si>
  <si>
    <t>K42</t>
  </si>
  <si>
    <t>Családi támogatások</t>
  </si>
  <si>
    <t>K4822</t>
  </si>
  <si>
    <t>Átmeneti pénzbeli segély</t>
  </si>
  <si>
    <t>K4824</t>
  </si>
  <si>
    <t>Települési támogatás</t>
  </si>
  <si>
    <t>K48241</t>
  </si>
  <si>
    <t>Lakhatási támogatás</t>
  </si>
  <si>
    <t>K48242</t>
  </si>
  <si>
    <t>K48243</t>
  </si>
  <si>
    <t>K48244</t>
  </si>
  <si>
    <t>Temetési segély</t>
  </si>
  <si>
    <t>K4832</t>
  </si>
  <si>
    <t>K4</t>
  </si>
  <si>
    <t>Ellátottak pénzbeli juttatásai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</si>
  <si>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</si>
  <si>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</si>
  <si>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</si>
  <si>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</si>
  <si>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</si>
  <si>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</si>
  <si>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</si>
  <si>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 beszerzése</t>
  </si>
  <si>
    <t>K65</t>
  </si>
  <si>
    <t>Részesedések beszerzése</t>
  </si>
  <si>
    <t>K67</t>
  </si>
  <si>
    <t>Beruházás célú előz.felsz.ÁFA</t>
  </si>
  <si>
    <t>K6</t>
  </si>
  <si>
    <t>Beruházások</t>
  </si>
  <si>
    <t>K73</t>
  </si>
  <si>
    <t>Egyéb tárgyi eszköz felújítása</t>
  </si>
  <si>
    <t>K74/2</t>
  </si>
  <si>
    <t>Felújít.c.előz.felsz.le nem vonható ÁFA</t>
  </si>
  <si>
    <t>K7</t>
  </si>
  <si>
    <t>Felújítások</t>
  </si>
  <si>
    <t>K914</t>
  </si>
  <si>
    <t>ÁH.bel.megelőlegezések visszafizetése</t>
  </si>
  <si>
    <t>K915</t>
  </si>
  <si>
    <t>Központi irányítószervi támogatás foly.</t>
  </si>
  <si>
    <t>K9</t>
  </si>
  <si>
    <t>K</t>
  </si>
  <si>
    <t>Kiadások összesen</t>
  </si>
  <si>
    <t xml:space="preserve">B111      </t>
  </si>
  <si>
    <t>Helyi önkorm.működésének ált.támogatása</t>
  </si>
  <si>
    <t xml:space="preserve">B113      </t>
  </si>
  <si>
    <t>Telep.önk.szoc.és gyermekjól.étk.fel.tám</t>
  </si>
  <si>
    <t xml:space="preserve">B114      </t>
  </si>
  <si>
    <t>Telep.önkorm.kulturális felad.támogatása</t>
  </si>
  <si>
    <t xml:space="preserve">B115      </t>
  </si>
  <si>
    <t xml:space="preserve">Működ.célú kv-i támog. és kiegész.támog </t>
  </si>
  <si>
    <t>B116</t>
  </si>
  <si>
    <t>elszámolásból származó bevételek</t>
  </si>
  <si>
    <t xml:space="preserve">B11       </t>
  </si>
  <si>
    <t xml:space="preserve">Önkormányzatok működési támogatásai     </t>
  </si>
  <si>
    <t xml:space="preserve">B16/1     </t>
  </si>
  <si>
    <t>Kp.kv-i sz.működési c.támogatás bev.</t>
  </si>
  <si>
    <t>B16/2</t>
  </si>
  <si>
    <t>közp kez ei működési</t>
  </si>
  <si>
    <t xml:space="preserve">B16/32    </t>
  </si>
  <si>
    <t>Egyéb fej.kez.ei.működ.c.támog.bev.</t>
  </si>
  <si>
    <t>B16/5</t>
  </si>
  <si>
    <t>Elk.áll.pa.működ.c.támogatás bev.</t>
  </si>
  <si>
    <t xml:space="preserve">B16/6     </t>
  </si>
  <si>
    <t>Helyi önk.kv.sz.működ.c.támogatás bev.</t>
  </si>
  <si>
    <t xml:space="preserve">B16/9     </t>
  </si>
  <si>
    <t>Térs.fejl.tan.működ.c.támogat.bevét.</t>
  </si>
  <si>
    <t xml:space="preserve">B16       </t>
  </si>
  <si>
    <t xml:space="preserve">Egyéb működ.célú támog.bevét.ÁH-on bel. </t>
  </si>
  <si>
    <t xml:space="preserve">B1        </t>
  </si>
  <si>
    <t xml:space="preserve">Működési célú támogatások ÁH-on belül   </t>
  </si>
  <si>
    <t xml:space="preserve">B21/1     </t>
  </si>
  <si>
    <t>Felhalm.c.központ.támogatások</t>
  </si>
  <si>
    <t xml:space="preserve">B21       </t>
  </si>
  <si>
    <t xml:space="preserve">Felhalm.célú önkorm.támogatások         </t>
  </si>
  <si>
    <t xml:space="preserve">B25/8     </t>
  </si>
  <si>
    <t>Nemz.önk.felh.c.támogatás bevétel</t>
  </si>
  <si>
    <t xml:space="preserve">B25       </t>
  </si>
  <si>
    <t>Egyéb felhalm.c.támogat.bevét.ÁH-on bel.</t>
  </si>
  <si>
    <t xml:space="preserve">B2        </t>
  </si>
  <si>
    <t xml:space="preserve">Felhalm.célú támogatások ÁH-on belül    </t>
  </si>
  <si>
    <t>B311</t>
  </si>
  <si>
    <t>termőföld bérbead</t>
  </si>
  <si>
    <t xml:space="preserve">B34/14    </t>
  </si>
  <si>
    <t>Magánszem.kommunális adója</t>
  </si>
  <si>
    <t xml:space="preserve">B34       </t>
  </si>
  <si>
    <t xml:space="preserve">Vagyoni típusú adók                     </t>
  </si>
  <si>
    <t xml:space="preserve">B351/21   </t>
  </si>
  <si>
    <t>Állandó jell.végz.tevék.ut.iparűzési adó</t>
  </si>
  <si>
    <t xml:space="preserve">B354      </t>
  </si>
  <si>
    <t xml:space="preserve">Gépjárműadók                            </t>
  </si>
  <si>
    <t xml:space="preserve">   </t>
  </si>
  <si>
    <t xml:space="preserve">B355/15   </t>
  </si>
  <si>
    <t>Talajterhelési díj</t>
  </si>
  <si>
    <t xml:space="preserve">B355      </t>
  </si>
  <si>
    <t xml:space="preserve">Egyéb áruhasználati és szolgáltat.adók  </t>
  </si>
  <si>
    <t xml:space="preserve">B35       </t>
  </si>
  <si>
    <t xml:space="preserve">Termékek és szolgáltatások adói         </t>
  </si>
  <si>
    <t xml:space="preserve">B36/11    </t>
  </si>
  <si>
    <t>Igazgatási szolgáltatási díj</t>
  </si>
  <si>
    <t xml:space="preserve">B36/28    </t>
  </si>
  <si>
    <t>Helyi adópótlék, adóbírság,elkobzás</t>
  </si>
  <si>
    <t xml:space="preserve">B36/29    </t>
  </si>
  <si>
    <t>Egyéb települési adók</t>
  </si>
  <si>
    <t xml:space="preserve">B36       </t>
  </si>
  <si>
    <t xml:space="preserve">Egyéb közhatalmi bevételek              </t>
  </si>
  <si>
    <t xml:space="preserve">B3        </t>
  </si>
  <si>
    <t xml:space="preserve">Közhatalmi bevételek                    </t>
  </si>
  <si>
    <t xml:space="preserve">B403/21   </t>
  </si>
  <si>
    <t>Egyéb Önk. vagyon bérbeadása</t>
  </si>
  <si>
    <t xml:space="preserve">B403/22   </t>
  </si>
  <si>
    <t>Egyéb Önk. helységek bérbead.</t>
  </si>
  <si>
    <t xml:space="preserve">B403      </t>
  </si>
  <si>
    <t xml:space="preserve">Közvetített szolgáltatások ellenértéke  </t>
  </si>
  <si>
    <t xml:space="preserve">B404      </t>
  </si>
  <si>
    <t xml:space="preserve">Tulajdonosi bevételek                   </t>
  </si>
  <si>
    <t xml:space="preserve">B405      </t>
  </si>
  <si>
    <t xml:space="preserve">Ellátási díjak                          </t>
  </si>
  <si>
    <t>B406</t>
  </si>
  <si>
    <t>Áfa</t>
  </si>
  <si>
    <t xml:space="preserve">B408      </t>
  </si>
  <si>
    <t xml:space="preserve">Kamatbevételek és nyereségjell.bevét.   </t>
  </si>
  <si>
    <t xml:space="preserve">B411      </t>
  </si>
  <si>
    <t xml:space="preserve">Egyéb működési bevételek                </t>
  </si>
  <si>
    <t xml:space="preserve">B4        </t>
  </si>
  <si>
    <t xml:space="preserve">Működési bevételek                      </t>
  </si>
  <si>
    <t xml:space="preserve">B5        </t>
  </si>
  <si>
    <t xml:space="preserve">Felhalmozási bevételek                  </t>
  </si>
  <si>
    <t xml:space="preserve">B813      </t>
  </si>
  <si>
    <t xml:space="preserve">Maradvány igénybevétele                 </t>
  </si>
  <si>
    <t>B814</t>
  </si>
  <si>
    <t>ÁH-on belüli megelőlegezések</t>
  </si>
  <si>
    <t xml:space="preserve">B81       </t>
  </si>
  <si>
    <t xml:space="preserve">Belföldi finanszírozási bevételek       </t>
  </si>
  <si>
    <t xml:space="preserve">B8        </t>
  </si>
  <si>
    <t xml:space="preserve">Finanszírozási bevételek                </t>
  </si>
  <si>
    <t>**</t>
  </si>
  <si>
    <t>Bevételi rovatok összesen</t>
  </si>
  <si>
    <t>Változás</t>
  </si>
  <si>
    <t>%</t>
  </si>
  <si>
    <t>Teljesítés</t>
  </si>
  <si>
    <t>Nagylak Község Önkormányzata és szervei 2019.évi bevételei közgazdasági tagolásban</t>
  </si>
  <si>
    <t>1. melléklet</t>
  </si>
  <si>
    <t xml:space="preserve">Nagylak Község Önkormányzata 2019. évi bevételei közgazdasági tagolásban </t>
  </si>
  <si>
    <t>Nagylak Község Önkormányzata</t>
  </si>
  <si>
    <t>BEVÉTELEK</t>
  </si>
  <si>
    <t>2. melléklet a 2/2019.(I.29) önkormányzati rendelethez</t>
  </si>
  <si>
    <t>Nagylak Község Önkormányzata és szervei 2019.évi kiadásai közgazdasági tagolásban</t>
  </si>
  <si>
    <t>2. melléklet</t>
  </si>
  <si>
    <t xml:space="preserve">Nagylak Község Önkormányzat 2019. évi kiadásai közgazdasági tagolásban </t>
  </si>
  <si>
    <t>3. melléklet a 2/2019.(I. 29.) önkormányzati rendelethez</t>
  </si>
  <si>
    <t>2019.évi normatív bevételek, állami támogatások</t>
  </si>
  <si>
    <t>határátkelőhelyek fenntartása</t>
  </si>
  <si>
    <t xml:space="preserve">4. melléklet a 2/2019.(I.29.) önkormányzati rendelethez </t>
  </si>
  <si>
    <t>Nagylak Község Önkormányzata 2019.évi beruházási kiadásainak előirányzata</t>
  </si>
  <si>
    <t>Nagylak Község Önkormányzata 2019. évi beruházási kiadásainak előirányzata</t>
  </si>
  <si>
    <t xml:space="preserve">68 001 232   </t>
  </si>
  <si>
    <t>Szociális támogatások kiadásai</t>
  </si>
  <si>
    <t>családtámogatás</t>
  </si>
  <si>
    <t>Szociális tüzelőanyag</t>
  </si>
  <si>
    <t>Gyógyszer támogatás</t>
  </si>
  <si>
    <t xml:space="preserve">Egyéb nem intézményi ellátások összesen </t>
  </si>
  <si>
    <r>
      <t xml:space="preserve">7. melléklet </t>
    </r>
    <r>
      <rPr>
        <b/>
        <sz val="9"/>
        <color theme="1"/>
        <rFont val="Times New Roman"/>
        <family val="1"/>
        <charset val="238"/>
      </rPr>
      <t>2/2019.(I.29.) önkormányzati rendelethez</t>
    </r>
  </si>
  <si>
    <t>Helyi önkorm.előző évi elszám.szárm.kiad</t>
  </si>
  <si>
    <t>működ.c.támogatás</t>
  </si>
  <si>
    <t>társulások</t>
  </si>
  <si>
    <t>egyéb vállalk működési pénzeszköz</t>
  </si>
  <si>
    <t>egyéb nonprofit támogatás</t>
  </si>
  <si>
    <t xml:space="preserve">Tartalékok       </t>
  </si>
  <si>
    <t xml:space="preserve">Egyéb működési célú kiadások            </t>
  </si>
  <si>
    <t xml:space="preserve">13. melléklet 2/2019.(I. 29.) önkormányzati rendelethez </t>
  </si>
  <si>
    <t>Nagylak Község Önkormányzata 2019.évi előirányzat-felhasználási ütemterv</t>
  </si>
  <si>
    <t>Önk. És Önk hivatalok jogalkotó … 011130</t>
  </si>
  <si>
    <t>Háziorvos 072111</t>
  </si>
  <si>
    <t>könyvtári állomány gyarapítása 082042</t>
  </si>
  <si>
    <t>szünidei Gyermekétkeztetés 104037</t>
  </si>
  <si>
    <t>084031 civil szervezetek támogatása</t>
  </si>
  <si>
    <t>095020 iskolarendszeren kívüli egyéb oktatás, képzés</t>
  </si>
  <si>
    <t>természetbeni juttatás rendelet szerint</t>
  </si>
  <si>
    <t xml:space="preserve">K506/1 </t>
  </si>
  <si>
    <t>B65</t>
  </si>
  <si>
    <t>bevételek</t>
  </si>
  <si>
    <t>IV.né</t>
  </si>
  <si>
    <t>adók</t>
  </si>
  <si>
    <t>Államháztartáson belüli megelőlegezések (B814)</t>
  </si>
  <si>
    <t>III.NÉ.</t>
  </si>
  <si>
    <t>1. melléklet a 2/2019.(I. 29) önkormányzati rendelethez</t>
  </si>
  <si>
    <t xml:space="preserve">      </t>
  </si>
  <si>
    <t>Eredeti</t>
  </si>
  <si>
    <t>ei</t>
  </si>
  <si>
    <t>6. melléklet a 2/2019 (I. 29.) önkormányzati rendelethez</t>
  </si>
  <si>
    <t>16. melléklet a 2/2019.(I. 29.) önkormányzati rendelethez</t>
  </si>
  <si>
    <t>Országgyűléi, önk, EP választáshoz kapcsolódó tev. 016010</t>
  </si>
  <si>
    <t>Helyi önkorm.tv-i előírás alap.befizetése, egyéb elvonások</t>
  </si>
  <si>
    <t>1. melléklet az 4/2020.(III.12.) önkormányzati rendelethez</t>
  </si>
  <si>
    <t>2. melléklet az 4/2020.(III.12.) önkormányzati rendelethez</t>
  </si>
  <si>
    <t>3. melléklet az 4/2020.(III.12.) önkormányzati rendelethez</t>
  </si>
  <si>
    <t xml:space="preserve">4. melléklet a 4/2020.(III.12.) önkormányzati rendelethez </t>
  </si>
  <si>
    <t>5. melléklet a 4/2020.(III.12.) önkormányzati rendelethez</t>
  </si>
  <si>
    <r>
      <t>6. melléklet 4/2020.</t>
    </r>
    <r>
      <rPr>
        <sz val="9"/>
        <color theme="1"/>
        <rFont val="Times New Roman"/>
        <family val="1"/>
        <charset val="238"/>
      </rPr>
      <t>(III.12.) önkormányzati rendelethez</t>
    </r>
  </si>
  <si>
    <t>7. melléklet 4/2020.(III.12.) önkormányzati rendelethez</t>
  </si>
  <si>
    <t>8. melléklet az 4/2020.(III.12.)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</si>
</sst>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5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 indent="13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5" xfId="0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9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3"/>
    </xf>
    <xf numFmtId="0" fontId="1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3"/>
    </xf>
    <xf numFmtId="0" fontId="12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1" fontId="0" fillId="0" borderId="0" xfId="0" applyNumberFormat="1"/>
    <xf numFmtId="41" fontId="15" fillId="0" borderId="5" xfId="0" applyNumberFormat="1" applyFont="1" applyBorder="1" applyAlignment="1">
      <alignment horizontal="right" vertical="center" wrapText="1"/>
    </xf>
    <xf numFmtId="41" fontId="15" fillId="0" borderId="5" xfId="0" applyNumberFormat="1" applyFont="1" applyBorder="1" applyAlignment="1">
      <alignment vertical="center" wrapText="1"/>
    </xf>
    <xf numFmtId="41" fontId="0" fillId="0" borderId="5" xfId="0" applyNumberFormat="1" applyBorder="1" applyAlignment="1">
      <alignment vertical="center" wrapText="1"/>
    </xf>
    <xf numFmtId="41" fontId="14" fillId="0" borderId="5" xfId="0" applyNumberFormat="1" applyFont="1" applyBorder="1" applyAlignment="1">
      <alignment horizontal="center" vertical="center" wrapText="1"/>
    </xf>
    <xf numFmtId="41" fontId="17" fillId="0" borderId="5" xfId="0" applyNumberFormat="1" applyFont="1" applyBorder="1" applyAlignment="1">
      <alignment horizontal="right" vertical="center" wrapText="1"/>
    </xf>
    <xf numFmtId="41" fontId="18" fillId="0" borderId="5" xfId="0" applyNumberFormat="1" applyFont="1" applyBorder="1" applyAlignment="1">
      <alignment horizontal="right" vertical="center" wrapText="1"/>
    </xf>
    <xf numFmtId="41" fontId="16" fillId="0" borderId="5" xfId="0" applyNumberFormat="1" applyFont="1" applyBorder="1" applyAlignment="1">
      <alignment horizontal="right" vertical="center" wrapText="1"/>
    </xf>
    <xf numFmtId="41" fontId="19" fillId="0" borderId="5" xfId="0" applyNumberFormat="1" applyFont="1" applyBorder="1" applyAlignment="1">
      <alignment horizontal="center" vertical="center" wrapText="1"/>
    </xf>
    <xf numFmtId="41" fontId="20" fillId="0" borderId="5" xfId="0" applyNumberFormat="1" applyFont="1" applyBorder="1" applyAlignment="1">
      <alignment horizontal="center" vertical="center" wrapText="1"/>
    </xf>
    <xf numFmtId="41" fontId="16" fillId="0" borderId="5" xfId="0" applyNumberFormat="1" applyFont="1" applyBorder="1" applyAlignment="1">
      <alignment horizontal="center" vertical="center" wrapText="1"/>
    </xf>
    <xf numFmtId="41" fontId="16" fillId="0" borderId="12" xfId="0" applyNumberFormat="1" applyFont="1" applyBorder="1" applyAlignment="1">
      <alignment horizontal="center" vertical="center" wrapText="1"/>
    </xf>
    <xf numFmtId="41" fontId="17" fillId="0" borderId="5" xfId="0" applyNumberFormat="1" applyFont="1" applyBorder="1" applyAlignment="1">
      <alignment horizontal="center" vertical="center" wrapText="1"/>
    </xf>
    <xf numFmtId="41" fontId="15" fillId="0" borderId="3" xfId="0" applyNumberFormat="1" applyFont="1" applyBorder="1" applyAlignment="1">
      <alignment horizontal="center" vertical="center" wrapText="1"/>
    </xf>
    <xf numFmtId="41" fontId="15" fillId="0" borderId="5" xfId="0" applyNumberFormat="1" applyFont="1" applyBorder="1" applyAlignment="1">
      <alignment horizontal="center" vertical="center" wrapText="1"/>
    </xf>
    <xf numFmtId="41" fontId="15" fillId="0" borderId="6" xfId="0" applyNumberFormat="1" applyFont="1" applyBorder="1" applyAlignment="1">
      <alignment horizontal="center" vertical="center" wrapText="1"/>
    </xf>
    <xf numFmtId="41" fontId="15" fillId="0" borderId="19" xfId="0" applyNumberFormat="1" applyFont="1" applyBorder="1" applyAlignment="1">
      <alignment horizontal="center" vertical="center" wrapText="1"/>
    </xf>
    <xf numFmtId="41" fontId="17" fillId="0" borderId="19" xfId="0" applyNumberFormat="1" applyFont="1" applyBorder="1" applyAlignment="1">
      <alignment horizontal="center" vertical="center" wrapText="1"/>
    </xf>
    <xf numFmtId="41" fontId="14" fillId="0" borderId="5" xfId="0" applyNumberFormat="1" applyFont="1" applyBorder="1" applyAlignment="1">
      <alignment vertical="center" wrapText="1"/>
    </xf>
    <xf numFmtId="41" fontId="14" fillId="0" borderId="3" xfId="0" applyNumberFormat="1" applyFont="1" applyBorder="1" applyAlignment="1">
      <alignment horizontal="center" vertical="center" wrapText="1"/>
    </xf>
    <xf numFmtId="41" fontId="1" fillId="0" borderId="0" xfId="0" applyNumberFormat="1" applyFont="1"/>
    <xf numFmtId="41" fontId="21" fillId="0" borderId="0" xfId="0" applyNumberFormat="1" applyFont="1" applyAlignment="1">
      <alignment horizontal="left" vertical="center" indent="15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/>
    <xf numFmtId="0" fontId="5" fillId="0" borderId="0" xfId="0" applyFont="1"/>
    <xf numFmtId="41" fontId="10" fillId="0" borderId="0" xfId="0" applyNumberFormat="1" applyFont="1"/>
    <xf numFmtId="41" fontId="10" fillId="2" borderId="0" xfId="0" applyNumberFormat="1" applyFont="1" applyFill="1"/>
    <xf numFmtId="41" fontId="14" fillId="0" borderId="1" xfId="0" applyNumberFormat="1" applyFont="1" applyBorder="1" applyAlignment="1">
      <alignment horizontal="center" vertical="center" wrapText="1"/>
    </xf>
    <xf numFmtId="41" fontId="14" fillId="0" borderId="4" xfId="0" applyNumberFormat="1" applyFont="1" applyBorder="1" applyAlignment="1">
      <alignment horizontal="center" vertical="center" wrapText="1"/>
    </xf>
    <xf numFmtId="41" fontId="0" fillId="0" borderId="8" xfId="0" applyNumberFormat="1" applyBorder="1"/>
    <xf numFmtId="41" fontId="0" fillId="0" borderId="4" xfId="0" applyNumberFormat="1" applyBorder="1"/>
    <xf numFmtId="41" fontId="0" fillId="0" borderId="7" xfId="0" applyNumberFormat="1" applyBorder="1"/>
    <xf numFmtId="41" fontId="10" fillId="0" borderId="7" xfId="0" applyNumberFormat="1" applyFont="1" applyBorder="1"/>
    <xf numFmtId="41" fontId="10" fillId="0" borderId="8" xfId="0" applyNumberFormat="1" applyFont="1" applyBorder="1"/>
    <xf numFmtId="41" fontId="10" fillId="2" borderId="7" xfId="0" applyNumberFormat="1" applyFont="1" applyFill="1" applyBorder="1"/>
    <xf numFmtId="41" fontId="10" fillId="2" borderId="8" xfId="0" applyNumberFormat="1" applyFont="1" applyFill="1" applyBorder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vertical="center"/>
    </xf>
    <xf numFmtId="164" fontId="0" fillId="2" borderId="0" xfId="0" applyNumberFormat="1" applyFill="1"/>
    <xf numFmtId="3" fontId="0" fillId="0" borderId="0" xfId="0" applyNumberFormat="1"/>
    <xf numFmtId="41" fontId="15" fillId="0" borderId="12" xfId="0" applyNumberFormat="1" applyFont="1" applyBorder="1" applyAlignment="1">
      <alignment horizontal="center" vertical="center"/>
    </xf>
    <xf numFmtId="41" fontId="14" fillId="0" borderId="12" xfId="0" applyNumberFormat="1" applyFont="1" applyBorder="1" applyAlignment="1">
      <alignment horizontal="center" vertical="center"/>
    </xf>
    <xf numFmtId="41" fontId="15" fillId="0" borderId="18" xfId="0" applyNumberFormat="1" applyFont="1" applyFill="1" applyBorder="1" applyAlignment="1">
      <alignment horizontal="center" vertical="center"/>
    </xf>
    <xf numFmtId="44" fontId="5" fillId="0" borderId="0" xfId="0" applyNumberFormat="1" applyFont="1"/>
    <xf numFmtId="44" fontId="5" fillId="0" borderId="0" xfId="0" applyNumberFormat="1" applyFont="1" applyAlignment="1">
      <alignment vertical="center" wrapText="1"/>
    </xf>
    <xf numFmtId="0" fontId="0" fillId="2" borderId="0" xfId="0" applyFill="1"/>
    <xf numFmtId="41" fontId="25" fillId="0" borderId="0" xfId="0" applyNumberFormat="1" applyFont="1" applyFill="1"/>
    <xf numFmtId="41" fontId="8" fillId="0" borderId="17" xfId="0" applyNumberFormat="1" applyFont="1" applyFill="1" applyBorder="1" applyAlignment="1">
      <alignment horizontal="center" vertical="center" wrapText="1"/>
    </xf>
    <xf numFmtId="41" fontId="26" fillId="0" borderId="12" xfId="0" applyNumberFormat="1" applyFont="1" applyFill="1" applyBorder="1" applyAlignment="1">
      <alignment horizontal="center"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25" fillId="0" borderId="0" xfId="0" applyNumberFormat="1" applyFont="1" applyFill="1" applyAlignment="1">
      <alignment vertical="center" wrapText="1"/>
    </xf>
    <xf numFmtId="41" fontId="26" fillId="0" borderId="17" xfId="0" applyNumberFormat="1" applyFont="1" applyFill="1" applyBorder="1" applyAlignment="1">
      <alignment horizontal="center" vertical="center" wrapText="1"/>
    </xf>
    <xf numFmtId="41" fontId="26" fillId="0" borderId="4" xfId="0" applyNumberFormat="1" applyFont="1" applyFill="1" applyBorder="1" applyAlignment="1">
      <alignment horizontal="center" vertical="center" wrapText="1"/>
    </xf>
    <xf numFmtId="41" fontId="26" fillId="0" borderId="5" xfId="0" applyNumberFormat="1" applyFont="1" applyFill="1" applyBorder="1" applyAlignment="1">
      <alignment horizontal="center" vertical="center" wrapText="1"/>
    </xf>
    <xf numFmtId="41" fontId="27" fillId="0" borderId="5" xfId="0" applyNumberFormat="1" applyFont="1" applyFill="1" applyBorder="1" applyAlignment="1">
      <alignment horizontal="center" vertical="center" wrapText="1"/>
    </xf>
    <xf numFmtId="41" fontId="8" fillId="0" borderId="5" xfId="0" applyNumberFormat="1" applyFont="1" applyFill="1" applyBorder="1" applyAlignment="1">
      <alignment horizontal="center" vertical="center" wrapText="1"/>
    </xf>
    <xf numFmtId="41" fontId="11" fillId="0" borderId="5" xfId="0" applyNumberFormat="1" applyFont="1" applyFill="1" applyBorder="1" applyAlignment="1">
      <alignment horizontal="center" vertical="center" wrapText="1"/>
    </xf>
    <xf numFmtId="41" fontId="12" fillId="0" borderId="5" xfId="0" applyNumberFormat="1" applyFont="1" applyFill="1" applyBorder="1" applyAlignment="1">
      <alignment horizontal="center" vertical="center" wrapText="1"/>
    </xf>
    <xf numFmtId="41" fontId="11" fillId="0" borderId="0" xfId="0" applyNumberFormat="1" applyFont="1" applyFill="1" applyAlignment="1">
      <alignment vertical="center"/>
    </xf>
    <xf numFmtId="41" fontId="29" fillId="0" borderId="0" xfId="0" applyNumberFormat="1" applyFont="1" applyFill="1"/>
    <xf numFmtId="41" fontId="11" fillId="0" borderId="0" xfId="0" applyNumberFormat="1" applyFont="1" applyFill="1" applyAlignment="1">
      <alignment horizontal="justify" vertical="center"/>
    </xf>
    <xf numFmtId="41" fontId="8" fillId="0" borderId="16" xfId="0" applyNumberFormat="1" applyFont="1" applyFill="1" applyBorder="1" applyAlignment="1">
      <alignment horizontal="center" vertical="center" wrapText="1"/>
    </xf>
    <xf numFmtId="41" fontId="30" fillId="0" borderId="17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41" fontId="8" fillId="0" borderId="2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41" fontId="26" fillId="0" borderId="14" xfId="0" applyNumberFormat="1" applyFont="1" applyFill="1" applyBorder="1" applyAlignment="1">
      <alignment horizontal="center" vertical="center" wrapText="1"/>
    </xf>
    <xf numFmtId="41" fontId="31" fillId="0" borderId="12" xfId="0" applyNumberFormat="1" applyFont="1" applyFill="1" applyBorder="1" applyAlignment="1">
      <alignment horizontal="center" vertical="center" wrapText="1"/>
    </xf>
    <xf numFmtId="41" fontId="26" fillId="0" borderId="15" xfId="0" applyNumberFormat="1" applyFont="1" applyFill="1" applyBorder="1" applyAlignment="1">
      <alignment horizontal="center" vertical="center" wrapText="1"/>
    </xf>
    <xf numFmtId="41" fontId="26" fillId="0" borderId="22" xfId="0" applyNumberFormat="1" applyFont="1" applyFill="1" applyBorder="1" applyAlignment="1">
      <alignment horizontal="center" vertical="center" wrapText="1"/>
    </xf>
    <xf numFmtId="41" fontId="26" fillId="0" borderId="3" xfId="0" applyNumberFormat="1" applyFont="1" applyFill="1" applyBorder="1" applyAlignment="1">
      <alignment horizontal="center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41" fontId="30" fillId="0" borderId="12" xfId="0" applyNumberFormat="1" applyFont="1" applyFill="1" applyBorder="1" applyAlignment="1">
      <alignment horizontal="center" vertical="center" wrapText="1"/>
    </xf>
    <xf numFmtId="41" fontId="29" fillId="0" borderId="0" xfId="0" applyNumberFormat="1" applyFont="1" applyFill="1" applyAlignment="1">
      <alignment vertical="center" wrapText="1"/>
    </xf>
    <xf numFmtId="41" fontId="26" fillId="0" borderId="16" xfId="0" applyNumberFormat="1" applyFont="1" applyFill="1" applyBorder="1" applyAlignment="1">
      <alignment horizontal="center" vertical="center" wrapText="1"/>
    </xf>
    <xf numFmtId="41" fontId="31" fillId="0" borderId="17" xfId="0" applyNumberFormat="1" applyFont="1" applyFill="1" applyBorder="1" applyAlignment="1">
      <alignment horizontal="center" vertical="center" wrapText="1"/>
    </xf>
    <xf numFmtId="41" fontId="26" fillId="0" borderId="20" xfId="0" applyNumberFormat="1" applyFont="1" applyFill="1" applyBorder="1" applyAlignment="1">
      <alignment horizontal="center" vertical="center" wrapText="1"/>
    </xf>
    <xf numFmtId="41" fontId="26" fillId="0" borderId="21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22" xfId="0" applyNumberFormat="1" applyFont="1" applyFill="1" applyBorder="1" applyAlignment="1">
      <alignment horizontal="center" vertical="center" wrapText="1"/>
    </xf>
    <xf numFmtId="41" fontId="31" fillId="0" borderId="0" xfId="0" applyNumberFormat="1" applyFont="1" applyFill="1" applyAlignment="1">
      <alignment horizontal="center" vertical="center" wrapText="1"/>
    </xf>
    <xf numFmtId="41" fontId="26" fillId="0" borderId="1" xfId="0" applyNumberFormat="1" applyFont="1" applyFill="1" applyBorder="1" applyAlignment="1">
      <alignment horizontal="center" vertical="center" wrapText="1"/>
    </xf>
    <xf numFmtId="41" fontId="11" fillId="0" borderId="4" xfId="0" applyNumberFormat="1" applyFont="1" applyFill="1" applyBorder="1" applyAlignment="1">
      <alignment horizontal="center" vertical="center" wrapText="1"/>
    </xf>
    <xf numFmtId="41" fontId="31" fillId="0" borderId="4" xfId="0" applyNumberFormat="1" applyFont="1" applyFill="1" applyBorder="1" applyAlignment="1">
      <alignment horizontal="center" vertical="center" wrapText="1"/>
    </xf>
    <xf numFmtId="41" fontId="31" fillId="0" borderId="5" xfId="0" applyNumberFormat="1" applyFont="1" applyFill="1" applyBorder="1" applyAlignment="1">
      <alignment horizontal="center" vertical="center" wrapText="1"/>
    </xf>
    <xf numFmtId="41" fontId="26" fillId="0" borderId="18" xfId="0" applyNumberFormat="1" applyFont="1" applyFill="1" applyBorder="1" applyAlignment="1">
      <alignment horizontal="center" vertical="center" wrapText="1"/>
    </xf>
    <xf numFmtId="41" fontId="31" fillId="0" borderId="18" xfId="0" applyNumberFormat="1" applyFont="1" applyFill="1" applyBorder="1" applyAlignment="1">
      <alignment horizontal="center" vertical="center" wrapText="1"/>
    </xf>
    <xf numFmtId="41" fontId="27" fillId="0" borderId="3" xfId="0" applyNumberFormat="1" applyFont="1" applyFill="1" applyBorder="1" applyAlignment="1">
      <alignment horizontal="center" vertical="center" wrapText="1"/>
    </xf>
    <xf numFmtId="41" fontId="32" fillId="0" borderId="5" xfId="0" applyNumberFormat="1" applyFont="1" applyFill="1" applyBorder="1" applyAlignment="1">
      <alignment horizontal="center" vertical="center" wrapText="1"/>
    </xf>
    <xf numFmtId="41" fontId="30" fillId="0" borderId="5" xfId="0" applyNumberFormat="1" applyFont="1" applyFill="1" applyBorder="1" applyAlignment="1">
      <alignment horizontal="center" vertical="center" wrapText="1"/>
    </xf>
    <xf numFmtId="41" fontId="26" fillId="0" borderId="0" xfId="0" applyNumberFormat="1" applyFont="1" applyFill="1" applyAlignment="1">
      <alignment horizontal="center" vertical="center" wrapText="1"/>
    </xf>
    <xf numFmtId="41" fontId="0" fillId="2" borderId="0" xfId="0" applyNumberFormat="1" applyFill="1"/>
    <xf numFmtId="41" fontId="28" fillId="0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1" fontId="15" fillId="0" borderId="2" xfId="0" applyNumberFormat="1" applyFont="1" applyBorder="1" applyAlignment="1">
      <alignment horizontal="center" vertical="center" wrapText="1"/>
    </xf>
    <xf numFmtId="41" fontId="15" fillId="0" borderId="6" xfId="0" applyNumberFormat="1" applyFont="1" applyBorder="1" applyAlignment="1">
      <alignment horizontal="center" vertical="center" wrapText="1"/>
    </xf>
    <xf numFmtId="41" fontId="15" fillId="0" borderId="13" xfId="0" applyNumberFormat="1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horizontal="center" vertical="center" wrapText="1"/>
    </xf>
    <xf numFmtId="4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41" fontId="14" fillId="0" borderId="2" xfId="0" applyNumberFormat="1" applyFont="1" applyBorder="1" applyAlignment="1">
      <alignment horizontal="center" vertical="center" wrapText="1"/>
    </xf>
    <xf numFmtId="41" fontId="14" fillId="0" borderId="3" xfId="0" applyNumberFormat="1" applyFont="1" applyBorder="1" applyAlignment="1">
      <alignment horizontal="center" vertical="center" wrapText="1"/>
    </xf>
    <xf numFmtId="41" fontId="14" fillId="0" borderId="13" xfId="0" applyNumberFormat="1" applyFont="1" applyBorder="1" applyAlignment="1">
      <alignment horizontal="center" vertical="center" wrapText="1"/>
    </xf>
    <xf numFmtId="41" fontId="14" fillId="0" borderId="2" xfId="0" applyNumberFormat="1" applyFont="1" applyBorder="1" applyAlignment="1">
      <alignment vertical="center" wrapText="1"/>
    </xf>
    <xf numFmtId="41" fontId="14" fillId="0" borderId="13" xfId="0" applyNumberFormat="1" applyFont="1" applyBorder="1" applyAlignment="1">
      <alignment vertical="center" wrapText="1"/>
    </xf>
    <xf numFmtId="41" fontId="4" fillId="0" borderId="0" xfId="0" applyNumberFormat="1" applyFont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41" fontId="8" fillId="0" borderId="7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 wrapText="1"/>
    </xf>
    <xf numFmtId="41" fontId="8" fillId="0" borderId="9" xfId="0" applyNumberFormat="1" applyFont="1" applyFill="1" applyBorder="1" applyAlignment="1">
      <alignment horizontal="center" vertical="center" wrapText="1"/>
    </xf>
    <xf numFmtId="41" fontId="26" fillId="0" borderId="7" xfId="0" applyNumberFormat="1" applyFont="1" applyFill="1" applyBorder="1" applyAlignment="1">
      <alignment horizontal="center" vertical="center" wrapText="1"/>
    </xf>
    <xf numFmtId="41" fontId="26" fillId="0" borderId="8" xfId="0" applyNumberFormat="1" applyFont="1" applyFill="1" applyBorder="1" applyAlignment="1">
      <alignment horizontal="center" vertical="center" wrapText="1"/>
    </xf>
    <xf numFmtId="41" fontId="26" fillId="0" borderId="9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8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10.7109375" customWidth="1"/>
    <col min="2" max="2" width="10.5703125" customWidth="1"/>
    <col min="3" max="3" width="74" customWidth="1"/>
    <col min="4" max="5" width="22.7109375" style="38" customWidth="1"/>
    <col min="6" max="7" width="17" style="38" bestFit="1" customWidth="1"/>
    <col min="8" max="8" width="15.42578125" style="38" bestFit="1" customWidth="1"/>
    <col min="9" max="9" width="16.140625" style="38" bestFit="1" customWidth="1"/>
    <col min="10" max="10" width="14.42578125" bestFit="1" customWidth="1"/>
    <col min="11" max="12" width="15.5703125" bestFit="1" customWidth="1"/>
  </cols>
  <sheetData>
    <row r="1" spans="1:9" x14ac:dyDescent="0.25">
      <c r="A1" s="7"/>
    </row>
    <row r="2" spans="1:9" x14ac:dyDescent="0.25">
      <c r="A2" s="144" t="s">
        <v>457</v>
      </c>
      <c r="B2" s="144"/>
      <c r="C2" s="144"/>
      <c r="D2" s="144"/>
      <c r="E2" s="74"/>
    </row>
    <row r="3" spans="1:9" x14ac:dyDescent="0.25">
      <c r="A3" s="145" t="s">
        <v>449</v>
      </c>
      <c r="B3" s="145"/>
      <c r="C3" s="145"/>
      <c r="D3" s="145"/>
      <c r="E3" s="75"/>
    </row>
    <row r="4" spans="1:9" x14ac:dyDescent="0.25">
      <c r="A4" s="8"/>
    </row>
    <row r="5" spans="1:9" x14ac:dyDescent="0.25">
      <c r="A5" s="146" t="s">
        <v>404</v>
      </c>
      <c r="B5" s="146"/>
      <c r="C5" s="146"/>
      <c r="D5" s="146"/>
      <c r="E5" s="76"/>
    </row>
    <row r="6" spans="1:9" ht="15.75" thickBot="1" x14ac:dyDescent="0.3">
      <c r="A6" s="10"/>
    </row>
    <row r="7" spans="1:9" ht="15.75" thickBot="1" x14ac:dyDescent="0.3">
      <c r="A7" s="147" t="s">
        <v>405</v>
      </c>
      <c r="B7" s="148"/>
      <c r="C7" s="148"/>
      <c r="D7" s="149"/>
      <c r="E7" s="77"/>
    </row>
    <row r="8" spans="1:9" ht="15.75" thickBot="1" x14ac:dyDescent="0.3">
      <c r="A8" s="150" t="s">
        <v>406</v>
      </c>
      <c r="B8" s="151"/>
      <c r="C8" s="151"/>
      <c r="D8" s="152"/>
      <c r="E8" s="78"/>
    </row>
    <row r="9" spans="1:9" ht="15.75" thickBot="1" x14ac:dyDescent="0.3">
      <c r="A9" s="138" t="s">
        <v>407</v>
      </c>
      <c r="B9" s="139"/>
      <c r="C9" s="140"/>
      <c r="D9" s="39" t="s">
        <v>23</v>
      </c>
      <c r="E9" s="39" t="s">
        <v>23</v>
      </c>
    </row>
    <row r="10" spans="1:9" ht="15.75" thickBot="1" x14ac:dyDescent="0.3">
      <c r="A10" s="12"/>
      <c r="B10" s="153" t="s">
        <v>408</v>
      </c>
      <c r="C10" s="154"/>
      <c r="D10" s="40"/>
      <c r="E10" s="40"/>
    </row>
    <row r="11" spans="1:9" ht="15.75" thickBot="1" x14ac:dyDescent="0.3">
      <c r="A11" s="138" t="s">
        <v>0</v>
      </c>
      <c r="B11" s="139"/>
      <c r="C11" s="140"/>
      <c r="D11" s="41"/>
      <c r="E11" s="41" t="s">
        <v>448</v>
      </c>
      <c r="F11" s="6" t="s">
        <v>445</v>
      </c>
      <c r="G11" s="6" t="s">
        <v>403</v>
      </c>
      <c r="H11" s="6" t="s">
        <v>402</v>
      </c>
      <c r="I11" s="6" t="s">
        <v>401</v>
      </c>
    </row>
    <row r="12" spans="1:9" ht="29.25" customHeight="1" thickBot="1" x14ac:dyDescent="0.3">
      <c r="A12" s="12"/>
      <c r="B12" s="11">
        <v>1</v>
      </c>
      <c r="C12" s="14" t="s">
        <v>1</v>
      </c>
      <c r="D12" s="42">
        <f>D13+D20</f>
        <v>66391679</v>
      </c>
      <c r="E12" s="42">
        <f>E13+E20</f>
        <v>71472378</v>
      </c>
      <c r="F12" s="65">
        <f t="shared" ref="F12:G12" si="0">F13+F20</f>
        <v>66391679</v>
      </c>
      <c r="G12" s="66">
        <f t="shared" si="0"/>
        <v>54396225</v>
      </c>
      <c r="H12" s="67">
        <f>G12/F12*100</f>
        <v>81.932293051362663</v>
      </c>
      <c r="I12" s="68">
        <f>F12-D12</f>
        <v>0</v>
      </c>
    </row>
    <row r="13" spans="1:9" ht="29.25" customHeight="1" thickBot="1" x14ac:dyDescent="0.3">
      <c r="A13" s="12"/>
      <c r="B13" s="13"/>
      <c r="C13" s="16" t="s">
        <v>2</v>
      </c>
      <c r="D13" s="43">
        <f>F13</f>
        <v>25571093</v>
      </c>
      <c r="E13" s="43">
        <f>SUM(E14:E19)</f>
        <v>25376070</v>
      </c>
      <c r="F13" s="38">
        <f>SUM(F14:F19)</f>
        <v>25571093</v>
      </c>
      <c r="G13" s="38">
        <f>SUM(G14:G19)</f>
        <v>25571094</v>
      </c>
      <c r="H13" s="38">
        <f>G13/F13*100</f>
        <v>100.00000391066584</v>
      </c>
      <c r="I13" s="38">
        <f>F13-D13</f>
        <v>0</v>
      </c>
    </row>
    <row r="14" spans="1:9" ht="29.25" customHeight="1" thickBot="1" x14ac:dyDescent="0.3">
      <c r="A14" s="12"/>
      <c r="B14" s="13"/>
      <c r="C14" s="17" t="s">
        <v>3</v>
      </c>
      <c r="D14" s="43">
        <f t="shared" ref="D14:D34" si="1">F14</f>
        <v>17653103</v>
      </c>
      <c r="E14" s="44">
        <v>17454328</v>
      </c>
      <c r="F14" s="38">
        <v>17653103</v>
      </c>
      <c r="G14" s="38">
        <v>17653103</v>
      </c>
      <c r="H14" s="38">
        <f t="shared" ref="H14:H32" si="2">G14/F14*100</f>
        <v>100</v>
      </c>
      <c r="I14" s="38">
        <f t="shared" ref="I14:I32" si="3">F14-D14</f>
        <v>0</v>
      </c>
    </row>
    <row r="15" spans="1:9" ht="29.25" customHeight="1" thickBot="1" x14ac:dyDescent="0.3">
      <c r="A15" s="12"/>
      <c r="B15" s="13"/>
      <c r="C15" s="18" t="s">
        <v>4</v>
      </c>
      <c r="D15" s="43">
        <f t="shared" si="1"/>
        <v>0</v>
      </c>
      <c r="E15" s="45">
        <v>0</v>
      </c>
      <c r="F15" s="38">
        <v>0</v>
      </c>
      <c r="G15" s="38">
        <v>0</v>
      </c>
      <c r="H15" s="38">
        <v>0</v>
      </c>
      <c r="I15" s="38">
        <f t="shared" si="3"/>
        <v>0</v>
      </c>
    </row>
    <row r="16" spans="1:9" ht="29.25" customHeight="1" thickBot="1" x14ac:dyDescent="0.3">
      <c r="A16" s="12"/>
      <c r="B16" s="13"/>
      <c r="C16" s="18" t="s">
        <v>5</v>
      </c>
      <c r="D16" s="43">
        <f t="shared" si="1"/>
        <v>5670315</v>
      </c>
      <c r="E16" s="44">
        <v>5512742</v>
      </c>
      <c r="F16" s="38">
        <v>5670315</v>
      </c>
      <c r="G16" s="38">
        <v>5670315</v>
      </c>
      <c r="H16" s="38">
        <f t="shared" si="2"/>
        <v>100</v>
      </c>
      <c r="I16" s="38">
        <f t="shared" si="3"/>
        <v>0</v>
      </c>
    </row>
    <row r="17" spans="1:12" ht="29.25" customHeight="1" thickBot="1" x14ac:dyDescent="0.3">
      <c r="A17" s="12"/>
      <c r="B17" s="13"/>
      <c r="C17" s="17" t="s">
        <v>6</v>
      </c>
      <c r="D17" s="43">
        <f t="shared" si="1"/>
        <v>1800000</v>
      </c>
      <c r="E17" s="44">
        <v>1800000</v>
      </c>
      <c r="F17" s="38">
        <v>1800000</v>
      </c>
      <c r="G17" s="38">
        <v>1800000</v>
      </c>
      <c r="H17" s="38">
        <f t="shared" si="2"/>
        <v>100</v>
      </c>
      <c r="I17" s="38">
        <f t="shared" si="3"/>
        <v>0</v>
      </c>
    </row>
    <row r="18" spans="1:12" ht="29.25" customHeight="1" thickBot="1" x14ac:dyDescent="0.3">
      <c r="A18" s="12"/>
      <c r="B18" s="13"/>
      <c r="C18" s="17" t="s">
        <v>7</v>
      </c>
      <c r="D18" s="43">
        <f t="shared" si="1"/>
        <v>447675</v>
      </c>
      <c r="E18" s="45">
        <v>559000</v>
      </c>
      <c r="F18" s="38">
        <v>447675</v>
      </c>
      <c r="G18" s="38">
        <v>447676</v>
      </c>
      <c r="H18" s="38">
        <f t="shared" si="2"/>
        <v>100.00022337633328</v>
      </c>
      <c r="I18" s="38">
        <f t="shared" si="3"/>
        <v>0</v>
      </c>
    </row>
    <row r="19" spans="1:12" ht="29.25" customHeight="1" thickBot="1" x14ac:dyDescent="0.3">
      <c r="A19" s="12"/>
      <c r="B19" s="13"/>
      <c r="C19" s="17" t="s">
        <v>8</v>
      </c>
      <c r="D19" s="43">
        <f t="shared" si="1"/>
        <v>0</v>
      </c>
      <c r="E19" s="45">
        <v>50000</v>
      </c>
      <c r="F19" s="38">
        <v>0</v>
      </c>
      <c r="G19" s="38">
        <v>0</v>
      </c>
      <c r="H19" s="38">
        <v>0</v>
      </c>
      <c r="I19" s="38">
        <f t="shared" si="3"/>
        <v>0</v>
      </c>
    </row>
    <row r="20" spans="1:12" ht="29.25" customHeight="1" thickBot="1" x14ac:dyDescent="0.3">
      <c r="A20" s="12"/>
      <c r="B20" s="13"/>
      <c r="C20" s="16" t="s">
        <v>9</v>
      </c>
      <c r="D20" s="43">
        <f t="shared" si="1"/>
        <v>40820586</v>
      </c>
      <c r="E20" s="42">
        <v>46096308</v>
      </c>
      <c r="F20" s="69">
        <v>40820586</v>
      </c>
      <c r="G20" s="67">
        <v>28825131</v>
      </c>
      <c r="H20" s="67">
        <f t="shared" si="2"/>
        <v>70.614201863736099</v>
      </c>
      <c r="I20" s="68">
        <f t="shared" si="3"/>
        <v>0</v>
      </c>
    </row>
    <row r="21" spans="1:12" ht="29.25" customHeight="1" thickBot="1" x14ac:dyDescent="0.3">
      <c r="A21" s="12"/>
      <c r="B21" s="11">
        <v>2</v>
      </c>
      <c r="C21" s="16" t="s">
        <v>10</v>
      </c>
      <c r="D21" s="43">
        <f t="shared" si="1"/>
        <v>11968507</v>
      </c>
      <c r="E21" s="42">
        <v>10648530</v>
      </c>
      <c r="F21" s="69">
        <v>11968507</v>
      </c>
      <c r="G21" s="67">
        <v>9734082</v>
      </c>
      <c r="H21" s="67">
        <f t="shared" si="2"/>
        <v>81.330795896263425</v>
      </c>
      <c r="I21" s="68">
        <f t="shared" si="3"/>
        <v>0</v>
      </c>
    </row>
    <row r="22" spans="1:12" ht="29.25" customHeight="1" thickBot="1" x14ac:dyDescent="0.3">
      <c r="A22" s="12"/>
      <c r="B22" s="11">
        <v>3</v>
      </c>
      <c r="C22" s="16" t="s">
        <v>11</v>
      </c>
      <c r="D22" s="43">
        <f t="shared" si="1"/>
        <v>160000</v>
      </c>
      <c r="E22" s="45">
        <v>0</v>
      </c>
      <c r="F22" s="38">
        <v>160000</v>
      </c>
      <c r="G22" s="38">
        <v>160000</v>
      </c>
      <c r="H22" s="38">
        <v>0</v>
      </c>
      <c r="I22" s="38">
        <f t="shared" si="3"/>
        <v>0</v>
      </c>
    </row>
    <row r="23" spans="1:12" ht="29.25" customHeight="1" thickBot="1" x14ac:dyDescent="0.3">
      <c r="A23" s="138" t="s">
        <v>12</v>
      </c>
      <c r="B23" s="139"/>
      <c r="C23" s="140"/>
      <c r="D23" s="43">
        <f t="shared" si="1"/>
        <v>33289337</v>
      </c>
      <c r="E23" s="42">
        <f>SUM(E24:E30)</f>
        <v>28678457</v>
      </c>
      <c r="F23" s="65">
        <f t="shared" ref="F23:G23" si="4">SUM(F24:F30)</f>
        <v>33289337</v>
      </c>
      <c r="G23" s="66">
        <f t="shared" si="4"/>
        <v>23423254</v>
      </c>
      <c r="H23" s="67">
        <f t="shared" si="2"/>
        <v>70.362632935585339</v>
      </c>
      <c r="I23" s="68">
        <f t="shared" si="3"/>
        <v>0</v>
      </c>
    </row>
    <row r="24" spans="1:12" ht="29.25" customHeight="1" thickBot="1" x14ac:dyDescent="0.3">
      <c r="A24" s="19"/>
      <c r="B24" s="11">
        <v>1</v>
      </c>
      <c r="C24" s="16" t="s">
        <v>13</v>
      </c>
      <c r="D24" s="43">
        <f t="shared" si="1"/>
        <v>0</v>
      </c>
      <c r="E24" s="45">
        <v>0</v>
      </c>
      <c r="F24" s="38">
        <v>0</v>
      </c>
      <c r="G24" s="38">
        <v>0</v>
      </c>
      <c r="I24" s="38">
        <f t="shared" si="3"/>
        <v>0</v>
      </c>
    </row>
    <row r="25" spans="1:12" ht="29.25" customHeight="1" thickBot="1" x14ac:dyDescent="0.3">
      <c r="A25" s="19"/>
      <c r="B25" s="11">
        <v>2</v>
      </c>
      <c r="C25" s="16" t="s">
        <v>14</v>
      </c>
      <c r="D25" s="43">
        <f t="shared" si="1"/>
        <v>2999474</v>
      </c>
      <c r="E25" s="45">
        <v>2999474</v>
      </c>
      <c r="F25" s="38">
        <v>2999474</v>
      </c>
      <c r="G25" s="38">
        <v>2999474</v>
      </c>
      <c r="H25" s="38">
        <f t="shared" si="2"/>
        <v>100</v>
      </c>
      <c r="I25" s="38">
        <f t="shared" si="3"/>
        <v>0</v>
      </c>
      <c r="J25" t="s">
        <v>446</v>
      </c>
      <c r="K25" s="38">
        <f>F26+F27+F28</f>
        <v>30203190</v>
      </c>
      <c r="L25" s="38">
        <f>G26+G27+G28</f>
        <v>20337107</v>
      </c>
    </row>
    <row r="26" spans="1:12" ht="29.25" customHeight="1" thickBot="1" x14ac:dyDescent="0.3">
      <c r="A26" s="19"/>
      <c r="B26" s="11">
        <v>4</v>
      </c>
      <c r="C26" s="14" t="s">
        <v>15</v>
      </c>
      <c r="D26" s="43">
        <f t="shared" si="1"/>
        <v>1415000</v>
      </c>
      <c r="E26" s="45">
        <v>1415000</v>
      </c>
      <c r="F26" s="38">
        <v>1415000</v>
      </c>
      <c r="G26" s="38">
        <v>953000</v>
      </c>
      <c r="H26" s="38">
        <f t="shared" si="2"/>
        <v>67.349823321554766</v>
      </c>
      <c r="I26" s="38">
        <f t="shared" si="3"/>
        <v>0</v>
      </c>
    </row>
    <row r="27" spans="1:12" ht="29.25" customHeight="1" thickBot="1" x14ac:dyDescent="0.3">
      <c r="A27" s="19"/>
      <c r="B27" s="11">
        <v>5</v>
      </c>
      <c r="C27" s="14" t="s">
        <v>16</v>
      </c>
      <c r="D27" s="43">
        <f t="shared" si="1"/>
        <v>28601094</v>
      </c>
      <c r="E27" s="45">
        <v>24153740</v>
      </c>
      <c r="F27" s="38">
        <v>28601094</v>
      </c>
      <c r="G27" s="38">
        <v>19358158</v>
      </c>
      <c r="H27" s="38">
        <f t="shared" si="2"/>
        <v>67.683278129151276</v>
      </c>
      <c r="I27" s="38">
        <f t="shared" si="3"/>
        <v>0</v>
      </c>
    </row>
    <row r="28" spans="1:12" ht="29.25" customHeight="1" thickBot="1" x14ac:dyDescent="0.3">
      <c r="A28" s="19"/>
      <c r="B28" s="11">
        <v>6</v>
      </c>
      <c r="C28" s="14" t="s">
        <v>17</v>
      </c>
      <c r="D28" s="43">
        <f t="shared" si="1"/>
        <v>187096</v>
      </c>
      <c r="E28" s="45">
        <v>110243</v>
      </c>
      <c r="F28" s="38">
        <v>187096</v>
      </c>
      <c r="G28" s="38">
        <v>25949</v>
      </c>
      <c r="H28" s="38">
        <f t="shared" si="2"/>
        <v>13.869350493864113</v>
      </c>
      <c r="I28" s="38">
        <f t="shared" si="3"/>
        <v>0</v>
      </c>
    </row>
    <row r="29" spans="1:12" ht="29.25" customHeight="1" thickBot="1" x14ac:dyDescent="0.3">
      <c r="A29" s="19"/>
      <c r="B29" s="11">
        <v>7</v>
      </c>
      <c r="C29" s="14" t="s">
        <v>18</v>
      </c>
      <c r="D29" s="43">
        <f t="shared" si="1"/>
        <v>86673</v>
      </c>
      <c r="E29" s="45">
        <v>0</v>
      </c>
      <c r="F29" s="38">
        <v>86673</v>
      </c>
      <c r="G29" s="38">
        <v>86673</v>
      </c>
      <c r="H29" s="38">
        <f t="shared" si="2"/>
        <v>100</v>
      </c>
      <c r="I29" s="38">
        <f t="shared" si="3"/>
        <v>0</v>
      </c>
      <c r="J29" s="38">
        <f>SUM(I27:I29)</f>
        <v>0</v>
      </c>
    </row>
    <row r="30" spans="1:12" ht="29.25" customHeight="1" thickBot="1" x14ac:dyDescent="0.3">
      <c r="A30" s="19"/>
      <c r="B30" s="11">
        <v>8</v>
      </c>
      <c r="C30" s="14" t="s">
        <v>19</v>
      </c>
      <c r="D30" s="43">
        <f t="shared" si="1"/>
        <v>0</v>
      </c>
      <c r="E30" s="45">
        <v>0</v>
      </c>
      <c r="F30" s="38">
        <v>0</v>
      </c>
      <c r="I30" s="38">
        <f t="shared" si="3"/>
        <v>0</v>
      </c>
    </row>
    <row r="31" spans="1:12" ht="29.25" customHeight="1" thickBot="1" x14ac:dyDescent="0.3">
      <c r="A31" s="138" t="s">
        <v>20</v>
      </c>
      <c r="B31" s="139"/>
      <c r="C31" s="140"/>
      <c r="D31" s="43">
        <f t="shared" si="1"/>
        <v>66138817</v>
      </c>
      <c r="E31" s="42">
        <f>SUM(E32)</f>
        <v>65634975</v>
      </c>
      <c r="F31" s="65">
        <f>SUM(F32:F33)</f>
        <v>66138817</v>
      </c>
      <c r="G31" s="66">
        <f>SUM(G32:G33)</f>
        <v>66138817</v>
      </c>
      <c r="H31" s="67">
        <f t="shared" si="2"/>
        <v>100</v>
      </c>
      <c r="I31" s="68">
        <f t="shared" si="3"/>
        <v>0</v>
      </c>
    </row>
    <row r="32" spans="1:12" ht="29.25" customHeight="1" thickBot="1" x14ac:dyDescent="0.3">
      <c r="A32" s="19"/>
      <c r="B32" s="11">
        <v>1</v>
      </c>
      <c r="C32" s="16" t="s">
        <v>21</v>
      </c>
      <c r="D32" s="43">
        <f t="shared" si="1"/>
        <v>65634975</v>
      </c>
      <c r="E32" s="45">
        <v>65634975</v>
      </c>
      <c r="F32" s="38">
        <v>65634975</v>
      </c>
      <c r="G32" s="38">
        <v>65634975</v>
      </c>
      <c r="H32" s="38">
        <f t="shared" si="2"/>
        <v>100</v>
      </c>
      <c r="I32" s="38">
        <f t="shared" si="3"/>
        <v>0</v>
      </c>
    </row>
    <row r="33" spans="1:9" ht="29.25" customHeight="1" thickBot="1" x14ac:dyDescent="0.3">
      <c r="A33" s="19"/>
      <c r="B33" s="11">
        <v>2</v>
      </c>
      <c r="C33" s="16" t="s">
        <v>447</v>
      </c>
      <c r="D33" s="43">
        <f t="shared" si="1"/>
        <v>503842</v>
      </c>
      <c r="E33" s="45">
        <v>0</v>
      </c>
      <c r="F33" s="38">
        <v>503842</v>
      </c>
      <c r="G33" s="38">
        <v>503842</v>
      </c>
      <c r="H33" s="38">
        <f t="shared" ref="H33" si="5">G33/F33*100</f>
        <v>100</v>
      </c>
      <c r="I33" s="38">
        <f t="shared" ref="I33" si="6">F33-D33</f>
        <v>0</v>
      </c>
    </row>
    <row r="34" spans="1:9" ht="42" customHeight="1" thickBot="1" x14ac:dyDescent="0.3">
      <c r="A34" s="141" t="s">
        <v>22</v>
      </c>
      <c r="B34" s="142"/>
      <c r="C34" s="143"/>
      <c r="D34" s="43">
        <f t="shared" si="1"/>
        <v>177948340</v>
      </c>
      <c r="E34" s="46">
        <v>177948340</v>
      </c>
      <c r="F34" s="64">
        <f>F31+F23+F22+F21+F12</f>
        <v>177948340</v>
      </c>
      <c r="G34" s="38">
        <f>G31+G23+G22+G21+G12</f>
        <v>153852378</v>
      </c>
      <c r="H34" s="38">
        <f>G34/F34*100</f>
        <v>86.459012767413284</v>
      </c>
      <c r="I34" s="38">
        <f>I31+I23+I22+I21+I12</f>
        <v>0</v>
      </c>
    </row>
    <row r="35" spans="1:9" x14ac:dyDescent="0.25">
      <c r="D35" s="38">
        <f>D14+D15+D16+D17+D18+D19+D20+D21+D22+D24+D25+D26+D27+D28+D29+D30+D32+D33</f>
        <v>177948340</v>
      </c>
      <c r="E35" s="38">
        <f>E12+E21+E23+E31</f>
        <v>176434340</v>
      </c>
      <c r="I35" s="38">
        <f>F34-D34</f>
        <v>0</v>
      </c>
    </row>
    <row r="36" spans="1:9" x14ac:dyDescent="0.25">
      <c r="E36" s="38">
        <f>E34-E35</f>
        <v>1514000</v>
      </c>
    </row>
    <row r="37" spans="1:9" x14ac:dyDescent="0.25">
      <c r="E37" s="38">
        <f>E32+E30+E29+E28+E27+E26+E25+E24+E22+E21+E20+E19+E18+E17+E16+E15+E14</f>
        <v>176434340</v>
      </c>
    </row>
    <row r="38" spans="1:9" x14ac:dyDescent="0.25">
      <c r="D38" s="63"/>
      <c r="E38" s="63">
        <f>E34-E35</f>
        <v>1514000</v>
      </c>
    </row>
  </sheetData>
  <mergeCells count="11">
    <mergeCell ref="A31:C31"/>
    <mergeCell ref="A34:C34"/>
    <mergeCell ref="A2:D2"/>
    <mergeCell ref="A3:D3"/>
    <mergeCell ref="A5:D5"/>
    <mergeCell ref="A7:D7"/>
    <mergeCell ref="A8:D8"/>
    <mergeCell ref="A9:C9"/>
    <mergeCell ref="B10:C10"/>
    <mergeCell ref="A11:C11"/>
    <mergeCell ref="A23:C23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view="pageBreakPreview" zoomScaleNormal="100" zoomScaleSheetLayoutView="100" workbookViewId="0">
      <selection sqref="A1:E1"/>
    </sheetView>
  </sheetViews>
  <sheetFormatPr defaultRowHeight="15" x14ac:dyDescent="0.25"/>
  <cols>
    <col min="4" max="4" width="37.85546875" customWidth="1"/>
    <col min="5" max="6" width="20.140625" style="38" customWidth="1"/>
    <col min="7" max="8" width="17" style="38" bestFit="1" customWidth="1"/>
    <col min="9" max="9" width="13.28515625" style="38" bestFit="1" customWidth="1"/>
    <col min="10" max="10" width="14.5703125" style="38" bestFit="1" customWidth="1"/>
    <col min="11" max="13" width="9.140625" style="38"/>
  </cols>
  <sheetData>
    <row r="1" spans="1:10" x14ac:dyDescent="0.25">
      <c r="A1" s="144" t="s">
        <v>458</v>
      </c>
      <c r="B1" s="144"/>
      <c r="C1" s="144"/>
      <c r="D1" s="144"/>
      <c r="E1" s="144"/>
      <c r="F1" s="74"/>
    </row>
    <row r="2" spans="1:10" x14ac:dyDescent="0.25">
      <c r="A2" s="145" t="s">
        <v>409</v>
      </c>
      <c r="B2" s="145"/>
      <c r="C2" s="145"/>
      <c r="D2" s="145"/>
      <c r="E2" s="145"/>
      <c r="F2" s="75"/>
    </row>
    <row r="3" spans="1:10" x14ac:dyDescent="0.25">
      <c r="A3" s="9"/>
    </row>
    <row r="4" spans="1:10" x14ac:dyDescent="0.25">
      <c r="A4" s="146" t="s">
        <v>410</v>
      </c>
      <c r="B4" s="146"/>
      <c r="C4" s="146"/>
      <c r="D4" s="146"/>
      <c r="E4" s="146"/>
      <c r="F4" s="76"/>
    </row>
    <row r="5" spans="1:10" ht="15.75" thickBot="1" x14ac:dyDescent="0.3">
      <c r="A5" s="20"/>
    </row>
    <row r="6" spans="1:10" ht="15.75" thickBot="1" x14ac:dyDescent="0.3">
      <c r="A6" s="147" t="s">
        <v>411</v>
      </c>
      <c r="B6" s="148"/>
      <c r="C6" s="148"/>
      <c r="D6" s="148"/>
      <c r="E6" s="149"/>
      <c r="F6" s="77"/>
      <c r="G6" s="38" t="s">
        <v>445</v>
      </c>
      <c r="H6" s="38" t="s">
        <v>403</v>
      </c>
      <c r="I6" s="38" t="s">
        <v>402</v>
      </c>
      <c r="J6" s="38" t="s">
        <v>401</v>
      </c>
    </row>
    <row r="7" spans="1:10" ht="15.75" thickBot="1" x14ac:dyDescent="0.3">
      <c r="A7" s="150" t="s">
        <v>412</v>
      </c>
      <c r="B7" s="151"/>
      <c r="C7" s="151"/>
      <c r="D7" s="151"/>
      <c r="E7" s="152"/>
      <c r="F7" s="78"/>
    </row>
    <row r="8" spans="1:10" ht="15.75" thickBot="1" x14ac:dyDescent="0.3">
      <c r="A8" s="138" t="s">
        <v>407</v>
      </c>
      <c r="B8" s="139"/>
      <c r="C8" s="139"/>
      <c r="D8" s="140"/>
      <c r="E8" s="39" t="s">
        <v>23</v>
      </c>
      <c r="F8" s="39" t="s">
        <v>23</v>
      </c>
    </row>
    <row r="9" spans="1:10" ht="15.75" thickBot="1" x14ac:dyDescent="0.3">
      <c r="A9" s="12"/>
      <c r="B9" s="153" t="s">
        <v>24</v>
      </c>
      <c r="C9" s="166"/>
      <c r="D9" s="154"/>
      <c r="E9" s="40"/>
      <c r="F9" s="40"/>
    </row>
    <row r="10" spans="1:10" ht="15.75" thickBot="1" x14ac:dyDescent="0.3">
      <c r="A10" s="138" t="s">
        <v>25</v>
      </c>
      <c r="B10" s="139"/>
      <c r="C10" s="139"/>
      <c r="D10" s="140"/>
      <c r="E10" s="40"/>
      <c r="F10" s="40"/>
    </row>
    <row r="11" spans="1:10" ht="15.75" thickBot="1" x14ac:dyDescent="0.3">
      <c r="A11" s="138" t="s">
        <v>26</v>
      </c>
      <c r="B11" s="139"/>
      <c r="C11" s="139"/>
      <c r="D11" s="140"/>
      <c r="E11" s="42">
        <f>SUM(E12:E16)</f>
        <v>107167698</v>
      </c>
      <c r="F11" s="42">
        <f>SUM(F12:F16)</f>
        <v>107167702</v>
      </c>
      <c r="G11" s="70">
        <f>SUM(G12:G16)</f>
        <v>107167698</v>
      </c>
      <c r="H11" s="71">
        <f>SUM(H12:H16)</f>
        <v>86218754</v>
      </c>
      <c r="I11" s="67"/>
      <c r="J11" s="68"/>
    </row>
    <row r="12" spans="1:10" ht="15.75" thickBot="1" x14ac:dyDescent="0.3">
      <c r="A12" s="12"/>
      <c r="B12" s="13" t="s">
        <v>27</v>
      </c>
      <c r="C12" s="162" t="s">
        <v>28</v>
      </c>
      <c r="D12" s="163"/>
      <c r="E12" s="45">
        <f>G12</f>
        <v>34565965</v>
      </c>
      <c r="F12" s="45">
        <v>34565965</v>
      </c>
      <c r="G12" s="38">
        <v>34565965</v>
      </c>
      <c r="H12" s="38">
        <v>28133601</v>
      </c>
      <c r="I12" s="38">
        <f>H12/G12*100</f>
        <v>81.391047523192256</v>
      </c>
      <c r="J12" s="38">
        <f>G12-E12</f>
        <v>0</v>
      </c>
    </row>
    <row r="13" spans="1:10" ht="38.25" customHeight="1" thickBot="1" x14ac:dyDescent="0.3">
      <c r="A13" s="12"/>
      <c r="B13" s="13" t="s">
        <v>29</v>
      </c>
      <c r="C13" s="162" t="s">
        <v>30</v>
      </c>
      <c r="D13" s="163"/>
      <c r="E13" s="45">
        <f t="shared" ref="E13:E29" si="0">G13</f>
        <v>5496116</v>
      </c>
      <c r="F13" s="45">
        <v>5496116</v>
      </c>
      <c r="G13" s="38">
        <v>5496116</v>
      </c>
      <c r="H13" s="38">
        <v>4666612</v>
      </c>
      <c r="I13" s="38">
        <f t="shared" ref="I13:I29" si="1">H13/G13*100</f>
        <v>84.907451007220374</v>
      </c>
      <c r="J13" s="38">
        <f t="shared" ref="J13:J29" si="2">G13-E13</f>
        <v>0</v>
      </c>
    </row>
    <row r="14" spans="1:10" ht="15.75" thickBot="1" x14ac:dyDescent="0.3">
      <c r="A14" s="12"/>
      <c r="B14" s="13" t="s">
        <v>31</v>
      </c>
      <c r="C14" s="162" t="s">
        <v>32</v>
      </c>
      <c r="D14" s="163"/>
      <c r="E14" s="45">
        <f t="shared" si="0"/>
        <v>57398034</v>
      </c>
      <c r="F14" s="45">
        <v>58705456</v>
      </c>
      <c r="G14" s="38">
        <v>57398034</v>
      </c>
      <c r="H14" s="38">
        <v>47953822</v>
      </c>
      <c r="I14" s="38">
        <f t="shared" si="1"/>
        <v>83.546105429325337</v>
      </c>
      <c r="J14" s="63">
        <f t="shared" si="2"/>
        <v>0</v>
      </c>
    </row>
    <row r="15" spans="1:10" ht="25.5" customHeight="1" thickBot="1" x14ac:dyDescent="0.3">
      <c r="A15" s="12"/>
      <c r="B15" s="13" t="s">
        <v>33</v>
      </c>
      <c r="C15" s="162" t="s">
        <v>34</v>
      </c>
      <c r="D15" s="163"/>
      <c r="E15" s="45">
        <f t="shared" si="0"/>
        <v>5257583</v>
      </c>
      <c r="F15" s="45">
        <v>3950165</v>
      </c>
      <c r="G15" s="38">
        <v>5257583</v>
      </c>
      <c r="H15" s="38">
        <v>4347277</v>
      </c>
      <c r="I15" s="38">
        <f t="shared" si="1"/>
        <v>82.685846329007077</v>
      </c>
      <c r="J15" s="63">
        <f t="shared" si="2"/>
        <v>0</v>
      </c>
    </row>
    <row r="16" spans="1:10" ht="25.5" customHeight="1" thickBot="1" x14ac:dyDescent="0.3">
      <c r="A16" s="12"/>
      <c r="B16" s="13" t="s">
        <v>35</v>
      </c>
      <c r="C16" s="164" t="s">
        <v>36</v>
      </c>
      <c r="D16" s="165"/>
      <c r="E16" s="45">
        <f t="shared" si="0"/>
        <v>4450000</v>
      </c>
      <c r="F16" s="45">
        <v>4450000</v>
      </c>
      <c r="G16" s="38">
        <v>4450000</v>
      </c>
      <c r="H16" s="38">
        <v>1117442</v>
      </c>
      <c r="I16" s="38">
        <f t="shared" si="1"/>
        <v>25.111056179775282</v>
      </c>
      <c r="J16" s="38">
        <f t="shared" si="2"/>
        <v>0</v>
      </c>
    </row>
    <row r="17" spans="1:10" ht="15.75" thickBot="1" x14ac:dyDescent="0.3">
      <c r="A17" s="12"/>
      <c r="B17" s="13"/>
      <c r="C17" s="13"/>
      <c r="D17" s="16" t="s">
        <v>37</v>
      </c>
      <c r="E17" s="45">
        <f t="shared" si="0"/>
        <v>550000</v>
      </c>
      <c r="F17" s="45">
        <v>550000</v>
      </c>
      <c r="G17" s="38">
        <v>550000</v>
      </c>
      <c r="H17" s="38">
        <v>0</v>
      </c>
      <c r="I17" s="38">
        <f t="shared" si="1"/>
        <v>0</v>
      </c>
      <c r="J17" s="38">
        <f t="shared" si="2"/>
        <v>0</v>
      </c>
    </row>
    <row r="18" spans="1:10" ht="15.75" thickBot="1" x14ac:dyDescent="0.3">
      <c r="A18" s="12"/>
      <c r="B18" s="13"/>
      <c r="C18" s="13"/>
      <c r="D18" s="16" t="s">
        <v>38</v>
      </c>
      <c r="E18" s="45">
        <f t="shared" si="0"/>
        <v>550000</v>
      </c>
      <c r="F18" s="45">
        <v>550000</v>
      </c>
      <c r="G18" s="38">
        <v>550000</v>
      </c>
      <c r="H18" s="38">
        <v>0</v>
      </c>
      <c r="I18" s="38">
        <f t="shared" si="1"/>
        <v>0</v>
      </c>
      <c r="J18" s="38">
        <f t="shared" si="2"/>
        <v>0</v>
      </c>
    </row>
    <row r="19" spans="1:10" ht="15.75" thickBot="1" x14ac:dyDescent="0.3">
      <c r="A19" s="138" t="s">
        <v>39</v>
      </c>
      <c r="B19" s="139"/>
      <c r="C19" s="139"/>
      <c r="D19" s="140"/>
      <c r="E19" s="45">
        <f t="shared" si="0"/>
        <v>70003146</v>
      </c>
      <c r="F19" s="42">
        <f>SUM(F20:F21)</f>
        <v>70003146</v>
      </c>
      <c r="G19" s="70">
        <f>SUM(G20:G21)</f>
        <v>70003146</v>
      </c>
      <c r="H19" s="71">
        <f>SUM(H20:H21)</f>
        <v>45615404</v>
      </c>
      <c r="I19" s="67"/>
      <c r="J19" s="68"/>
    </row>
    <row r="20" spans="1:10" ht="15.75" thickBot="1" x14ac:dyDescent="0.3">
      <c r="A20" s="12"/>
      <c r="B20" s="155" t="s">
        <v>40</v>
      </c>
      <c r="C20" s="156"/>
      <c r="D20" s="157"/>
      <c r="E20" s="45">
        <f t="shared" si="0"/>
        <v>68001232</v>
      </c>
      <c r="F20" s="39">
        <v>68001232</v>
      </c>
      <c r="G20" s="38">
        <v>68001232</v>
      </c>
      <c r="H20" s="38">
        <v>45468970</v>
      </c>
      <c r="I20" s="38">
        <f t="shared" si="1"/>
        <v>66.864920917903376</v>
      </c>
      <c r="J20" s="38">
        <f t="shared" si="2"/>
        <v>0</v>
      </c>
    </row>
    <row r="21" spans="1:10" ht="15.75" thickBot="1" x14ac:dyDescent="0.3">
      <c r="A21" s="12"/>
      <c r="B21" s="155" t="s">
        <v>41</v>
      </c>
      <c r="C21" s="156"/>
      <c r="D21" s="158"/>
      <c r="E21" s="45">
        <f t="shared" si="0"/>
        <v>2001914</v>
      </c>
      <c r="F21" s="39">
        <v>2001914</v>
      </c>
      <c r="G21" s="38">
        <v>2001914</v>
      </c>
      <c r="H21" s="38">
        <v>146434</v>
      </c>
      <c r="I21" s="38">
        <f t="shared" si="1"/>
        <v>7.3146998322605263</v>
      </c>
      <c r="J21" s="38">
        <f t="shared" si="2"/>
        <v>0</v>
      </c>
    </row>
    <row r="22" spans="1:10" ht="15.75" thickBot="1" x14ac:dyDescent="0.3">
      <c r="A22" s="12"/>
      <c r="B22" s="21"/>
      <c r="C22" s="21"/>
      <c r="D22" s="13"/>
      <c r="E22" s="45">
        <f t="shared" si="0"/>
        <v>177170844</v>
      </c>
      <c r="F22" s="39"/>
      <c r="G22" s="64">
        <f>G11+G19</f>
        <v>177170844</v>
      </c>
      <c r="H22" s="64">
        <f>H11+H19</f>
        <v>131834158</v>
      </c>
      <c r="I22" s="38">
        <f t="shared" si="1"/>
        <v>74.410752369616745</v>
      </c>
      <c r="J22" s="38">
        <f t="shared" si="2"/>
        <v>0</v>
      </c>
    </row>
    <row r="23" spans="1:10" ht="15.75" thickBot="1" x14ac:dyDescent="0.3">
      <c r="A23" s="138" t="s">
        <v>42</v>
      </c>
      <c r="B23" s="139"/>
      <c r="C23" s="139"/>
      <c r="D23" s="140"/>
      <c r="E23" s="45">
        <f t="shared" si="0"/>
        <v>777496</v>
      </c>
      <c r="F23" s="42">
        <f>SUM(F25:F28)</f>
        <v>777496</v>
      </c>
      <c r="G23" s="72">
        <f>SUM(G24:G28)</f>
        <v>777496</v>
      </c>
      <c r="H23" s="73">
        <f>SUM(H24:H28)</f>
        <v>777496</v>
      </c>
      <c r="I23" s="67">
        <f t="shared" si="1"/>
        <v>100</v>
      </c>
      <c r="J23" s="68">
        <f t="shared" si="2"/>
        <v>0</v>
      </c>
    </row>
    <row r="24" spans="1:10" ht="15.75" thickBot="1" x14ac:dyDescent="0.3">
      <c r="A24" s="155"/>
      <c r="B24" s="157"/>
      <c r="C24" s="155"/>
      <c r="D24" s="157"/>
      <c r="E24" s="45">
        <f t="shared" si="0"/>
        <v>0</v>
      </c>
      <c r="F24" s="40"/>
      <c r="J24" s="38">
        <f t="shared" si="2"/>
        <v>0</v>
      </c>
    </row>
    <row r="25" spans="1:10" ht="25.5" customHeight="1" thickBot="1" x14ac:dyDescent="0.3">
      <c r="A25" s="12"/>
      <c r="B25" s="155" t="s">
        <v>43</v>
      </c>
      <c r="C25" s="156"/>
      <c r="D25" s="158"/>
      <c r="E25" s="45">
        <f t="shared" si="0"/>
        <v>0</v>
      </c>
      <c r="F25" s="39">
        <v>0</v>
      </c>
      <c r="J25" s="38">
        <f t="shared" si="2"/>
        <v>0</v>
      </c>
    </row>
    <row r="26" spans="1:10" ht="15.75" thickBot="1" x14ac:dyDescent="0.3">
      <c r="A26" s="12"/>
      <c r="B26" s="155" t="s">
        <v>44</v>
      </c>
      <c r="C26" s="156"/>
      <c r="D26" s="157"/>
      <c r="E26" s="45">
        <f t="shared" si="0"/>
        <v>0</v>
      </c>
      <c r="F26" s="39">
        <v>0</v>
      </c>
      <c r="J26" s="38">
        <f t="shared" si="2"/>
        <v>0</v>
      </c>
    </row>
    <row r="27" spans="1:10" ht="38.25" customHeight="1" thickBot="1" x14ac:dyDescent="0.3">
      <c r="A27" s="12"/>
      <c r="B27" s="155" t="s">
        <v>45</v>
      </c>
      <c r="C27" s="156"/>
      <c r="D27" s="158"/>
      <c r="E27" s="45">
        <f t="shared" si="0"/>
        <v>777496</v>
      </c>
      <c r="F27" s="39">
        <v>777496</v>
      </c>
      <c r="G27" s="38">
        <v>777496</v>
      </c>
      <c r="H27" s="38">
        <v>777496</v>
      </c>
      <c r="I27" s="38">
        <f t="shared" si="1"/>
        <v>100</v>
      </c>
      <c r="J27" s="38">
        <f t="shared" si="2"/>
        <v>0</v>
      </c>
    </row>
    <row r="28" spans="1:10" ht="25.5" customHeight="1" thickBot="1" x14ac:dyDescent="0.3">
      <c r="A28" s="12"/>
      <c r="B28" s="155" t="s">
        <v>46</v>
      </c>
      <c r="C28" s="156"/>
      <c r="D28" s="158"/>
      <c r="E28" s="45">
        <f t="shared" si="0"/>
        <v>0</v>
      </c>
      <c r="F28" s="39">
        <v>0</v>
      </c>
      <c r="J28" s="38">
        <f t="shared" si="2"/>
        <v>0</v>
      </c>
    </row>
    <row r="29" spans="1:10" ht="20.25" thickBot="1" x14ac:dyDescent="0.3">
      <c r="A29" s="159" t="s">
        <v>22</v>
      </c>
      <c r="B29" s="160"/>
      <c r="C29" s="160"/>
      <c r="D29" s="161"/>
      <c r="E29" s="45">
        <f t="shared" si="0"/>
        <v>177948340</v>
      </c>
      <c r="F29" s="47">
        <f>F11+F19+F23</f>
        <v>177948344</v>
      </c>
      <c r="G29" s="64">
        <f>G22+G23</f>
        <v>177948340</v>
      </c>
      <c r="H29" s="64">
        <f>H22+H23</f>
        <v>132611654</v>
      </c>
      <c r="I29" s="64">
        <f t="shared" si="1"/>
        <v>74.522557501800804</v>
      </c>
      <c r="J29" s="64">
        <f t="shared" si="2"/>
        <v>0</v>
      </c>
    </row>
    <row r="30" spans="1:10" x14ac:dyDescent="0.25">
      <c r="E30" s="38">
        <f>E12+E13+E14+E15+E16+E20+E21+E23</f>
        <v>177948340</v>
      </c>
    </row>
  </sheetData>
  <mergeCells count="25">
    <mergeCell ref="C15:D15"/>
    <mergeCell ref="C16:D16"/>
    <mergeCell ref="A19:D19"/>
    <mergeCell ref="A6:E6"/>
    <mergeCell ref="A7:E7"/>
    <mergeCell ref="A8:D8"/>
    <mergeCell ref="B9:D9"/>
    <mergeCell ref="A10:D10"/>
    <mergeCell ref="A11:D11"/>
    <mergeCell ref="B26:D26"/>
    <mergeCell ref="B27:D27"/>
    <mergeCell ref="B28:D28"/>
    <mergeCell ref="A29:D29"/>
    <mergeCell ref="A1:E1"/>
    <mergeCell ref="A2:E2"/>
    <mergeCell ref="A4:E4"/>
    <mergeCell ref="B20:D20"/>
    <mergeCell ref="B21:D21"/>
    <mergeCell ref="A23:D23"/>
    <mergeCell ref="A24:B24"/>
    <mergeCell ref="C24:D24"/>
    <mergeCell ref="B25:D25"/>
    <mergeCell ref="C12:D12"/>
    <mergeCell ref="C13:D13"/>
    <mergeCell ref="C14:D14"/>
  </mergeCells>
  <pageMargins left="0.7" right="0.7" top="0.75" bottom="0.75" header="0.3" footer="0.3"/>
  <pageSetup paperSize="9" scale="82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54"/>
  <sheetViews>
    <sheetView view="pageBreakPreview" zoomScaleNormal="150" zoomScaleSheetLayoutView="100" workbookViewId="0">
      <selection activeCell="B1" sqref="B1:F1"/>
    </sheetView>
  </sheetViews>
  <sheetFormatPr defaultRowHeight="15" x14ac:dyDescent="0.25"/>
  <cols>
    <col min="2" max="2" width="17" customWidth="1"/>
    <col min="3" max="3" width="49.5703125" customWidth="1"/>
    <col min="4" max="4" width="20.28515625" style="38" customWidth="1"/>
  </cols>
  <sheetData>
    <row r="1" spans="2:6" x14ac:dyDescent="0.25">
      <c r="B1" s="144" t="s">
        <v>459</v>
      </c>
      <c r="C1" s="144"/>
      <c r="D1" s="144"/>
      <c r="E1" s="144"/>
      <c r="F1" s="144"/>
    </row>
    <row r="2" spans="2:6" x14ac:dyDescent="0.25">
      <c r="B2" s="145" t="s">
        <v>413</v>
      </c>
      <c r="C2" s="145"/>
      <c r="D2" s="145"/>
      <c r="E2" s="145"/>
      <c r="F2" s="145"/>
    </row>
    <row r="3" spans="2:6" ht="15.75" x14ac:dyDescent="0.25">
      <c r="B3" s="1"/>
    </row>
    <row r="4" spans="2:6" x14ac:dyDescent="0.25">
      <c r="B4" s="173" t="s">
        <v>414</v>
      </c>
      <c r="C4" s="173"/>
      <c r="D4" s="173"/>
      <c r="E4" s="173"/>
      <c r="F4" s="173"/>
    </row>
    <row r="5" spans="2:6" x14ac:dyDescent="0.25">
      <c r="B5" s="22"/>
    </row>
    <row r="6" spans="2:6" ht="15.75" thickBot="1" x14ac:dyDescent="0.3">
      <c r="B6" s="23"/>
    </row>
    <row r="7" spans="2:6" ht="15.75" thickBot="1" x14ac:dyDescent="0.3">
      <c r="B7" s="147" t="s">
        <v>47</v>
      </c>
      <c r="C7" s="148"/>
      <c r="D7" s="172"/>
    </row>
    <row r="8" spans="2:6" ht="26.25" thickBot="1" x14ac:dyDescent="0.3">
      <c r="B8" s="24" t="s">
        <v>48</v>
      </c>
      <c r="C8" s="15" t="s">
        <v>49</v>
      </c>
      <c r="D8" s="42" t="s">
        <v>50</v>
      </c>
    </row>
    <row r="9" spans="2:6" s="38" customFormat="1" ht="26.25" thickBot="1" x14ac:dyDescent="0.3">
      <c r="B9" s="167" t="s">
        <v>51</v>
      </c>
      <c r="C9" s="48" t="s">
        <v>52</v>
      </c>
      <c r="D9" s="49">
        <v>3552390</v>
      </c>
    </row>
    <row r="10" spans="2:6" s="38" customFormat="1" ht="15.75" thickBot="1" x14ac:dyDescent="0.3">
      <c r="B10" s="168"/>
      <c r="C10" s="48" t="s">
        <v>53</v>
      </c>
      <c r="D10" s="49">
        <v>3328000</v>
      </c>
    </row>
    <row r="11" spans="2:6" s="38" customFormat="1" ht="15.75" thickBot="1" x14ac:dyDescent="0.3">
      <c r="B11" s="168"/>
      <c r="C11" s="48" t="s">
        <v>54</v>
      </c>
      <c r="D11" s="49">
        <v>451053</v>
      </c>
    </row>
    <row r="12" spans="2:6" s="38" customFormat="1" ht="15.75" thickBot="1" x14ac:dyDescent="0.3">
      <c r="B12" s="168"/>
      <c r="C12" s="48" t="s">
        <v>55</v>
      </c>
      <c r="D12" s="49">
        <v>1253040</v>
      </c>
    </row>
    <row r="13" spans="2:6" s="38" customFormat="1" ht="15.75" thickBot="1" x14ac:dyDescent="0.3">
      <c r="B13" s="168"/>
      <c r="C13" s="50" t="s">
        <v>56</v>
      </c>
      <c r="D13" s="42">
        <f>SUM(D9:D12)</f>
        <v>8584483</v>
      </c>
    </row>
    <row r="14" spans="2:6" s="38" customFormat="1" ht="26.25" thickBot="1" x14ac:dyDescent="0.3">
      <c r="B14" s="168"/>
      <c r="C14" s="48" t="s">
        <v>57</v>
      </c>
      <c r="D14" s="49">
        <v>2315129</v>
      </c>
    </row>
    <row r="15" spans="2:6" s="38" customFormat="1" ht="26.25" thickBot="1" x14ac:dyDescent="0.3">
      <c r="B15" s="168"/>
      <c r="C15" s="48" t="s">
        <v>58</v>
      </c>
      <c r="D15" s="49">
        <v>104550</v>
      </c>
    </row>
    <row r="16" spans="2:6" s="38" customFormat="1" ht="24.75" customHeight="1" thickBot="1" x14ac:dyDescent="0.3">
      <c r="B16" s="168"/>
      <c r="C16" s="48" t="s">
        <v>59</v>
      </c>
      <c r="D16" s="49">
        <v>0</v>
      </c>
    </row>
    <row r="17" spans="2:4" s="38" customFormat="1" ht="27.75" thickBot="1" x14ac:dyDescent="0.3">
      <c r="B17" s="168"/>
      <c r="C17" s="50" t="s">
        <v>60</v>
      </c>
      <c r="D17" s="50">
        <f>SUM(D13:D16)</f>
        <v>11004162</v>
      </c>
    </row>
    <row r="18" spans="2:4" s="38" customFormat="1" ht="15.75" thickBot="1" x14ac:dyDescent="0.3">
      <c r="B18" s="168"/>
      <c r="C18" s="50" t="s">
        <v>415</v>
      </c>
      <c r="D18" s="49">
        <v>5329666</v>
      </c>
    </row>
    <row r="19" spans="2:4" s="38" customFormat="1" ht="15.75" thickBot="1" x14ac:dyDescent="0.3">
      <c r="B19" s="168"/>
      <c r="C19" s="50" t="s">
        <v>61</v>
      </c>
      <c r="D19" s="48">
        <v>1120500</v>
      </c>
    </row>
    <row r="20" spans="2:4" s="38" customFormat="1" ht="27.75" thickBot="1" x14ac:dyDescent="0.3">
      <c r="B20" s="169"/>
      <c r="C20" s="50" t="s">
        <v>62</v>
      </c>
      <c r="D20" s="50">
        <f>SUM(D17:D19)</f>
        <v>17454328</v>
      </c>
    </row>
    <row r="21" spans="2:4" s="38" customFormat="1" ht="64.5" thickBot="1" x14ac:dyDescent="0.3">
      <c r="B21" s="51" t="s">
        <v>63</v>
      </c>
      <c r="C21" s="40" t="s">
        <v>64</v>
      </c>
      <c r="D21" s="52">
        <v>0</v>
      </c>
    </row>
    <row r="22" spans="2:4" s="38" customFormat="1" ht="15.75" thickBot="1" x14ac:dyDescent="0.3">
      <c r="B22" s="167" t="s">
        <v>65</v>
      </c>
      <c r="C22" s="48" t="s">
        <v>66</v>
      </c>
      <c r="D22" s="48">
        <v>1494720</v>
      </c>
    </row>
    <row r="23" spans="2:4" s="38" customFormat="1" ht="15.75" thickBot="1" x14ac:dyDescent="0.3">
      <c r="B23" s="168"/>
      <c r="C23" s="48" t="s">
        <v>67</v>
      </c>
      <c r="D23" s="48">
        <v>25000</v>
      </c>
    </row>
    <row r="24" spans="2:4" s="38" customFormat="1" ht="15.75" thickBot="1" x14ac:dyDescent="0.3">
      <c r="B24" s="168"/>
      <c r="C24" s="48" t="s">
        <v>68</v>
      </c>
      <c r="D24" s="48">
        <v>330000</v>
      </c>
    </row>
    <row r="25" spans="2:4" s="38" customFormat="1" ht="15.75" thickBot="1" x14ac:dyDescent="0.3">
      <c r="B25" s="168"/>
      <c r="C25" s="48" t="s">
        <v>69</v>
      </c>
      <c r="D25" s="48">
        <v>95931</v>
      </c>
    </row>
    <row r="26" spans="2:4" s="38" customFormat="1" ht="27.75" thickBot="1" x14ac:dyDescent="0.3">
      <c r="B26" s="168"/>
      <c r="C26" s="50" t="s">
        <v>70</v>
      </c>
      <c r="D26" s="48">
        <v>2940000</v>
      </c>
    </row>
    <row r="27" spans="2:4" s="38" customFormat="1" ht="27.75" thickBot="1" x14ac:dyDescent="0.3">
      <c r="B27" s="169"/>
      <c r="C27" s="50" t="s">
        <v>71</v>
      </c>
      <c r="D27" s="50">
        <f>SUM(D22:D26)</f>
        <v>4885651</v>
      </c>
    </row>
    <row r="28" spans="2:4" s="38" customFormat="1" ht="64.5" thickBot="1" x14ac:dyDescent="0.3">
      <c r="B28" s="51" t="s">
        <v>72</v>
      </c>
      <c r="C28" s="50" t="s">
        <v>73</v>
      </c>
      <c r="D28" s="50">
        <v>1800000</v>
      </c>
    </row>
    <row r="29" spans="2:4" s="38" customFormat="1" ht="63.75" x14ac:dyDescent="0.25">
      <c r="B29" s="53" t="s">
        <v>74</v>
      </c>
      <c r="C29" s="54" t="s">
        <v>75</v>
      </c>
      <c r="D29" s="55">
        <v>447675</v>
      </c>
    </row>
    <row r="30" spans="2:4" s="38" customFormat="1" ht="40.5" customHeight="1" thickBot="1" x14ac:dyDescent="0.3">
      <c r="B30" s="51" t="s">
        <v>76</v>
      </c>
      <c r="C30" s="52" t="s">
        <v>77</v>
      </c>
      <c r="D30" s="50">
        <v>0</v>
      </c>
    </row>
    <row r="31" spans="2:4" s="38" customFormat="1" ht="26.25" thickBot="1" x14ac:dyDescent="0.3">
      <c r="B31" s="51" t="s">
        <v>78</v>
      </c>
      <c r="C31" s="52" t="s">
        <v>79</v>
      </c>
      <c r="D31" s="50">
        <v>0</v>
      </c>
    </row>
    <row r="32" spans="2:4" s="38" customFormat="1" ht="90" thickBot="1" x14ac:dyDescent="0.3">
      <c r="B32" s="51" t="s">
        <v>80</v>
      </c>
      <c r="C32" s="52" t="s">
        <v>81</v>
      </c>
      <c r="D32" s="50">
        <v>0</v>
      </c>
    </row>
    <row r="33" spans="2:4" s="38" customFormat="1" ht="90" thickBot="1" x14ac:dyDescent="0.3">
      <c r="B33" s="51" t="s">
        <v>82</v>
      </c>
      <c r="C33" s="52" t="s">
        <v>83</v>
      </c>
      <c r="D33" s="50">
        <v>0</v>
      </c>
    </row>
    <row r="34" spans="2:4" s="38" customFormat="1" ht="90" thickBot="1" x14ac:dyDescent="0.3">
      <c r="B34" s="51" t="s">
        <v>84</v>
      </c>
      <c r="C34" s="40" t="s">
        <v>85</v>
      </c>
      <c r="D34" s="50">
        <v>0</v>
      </c>
    </row>
    <row r="35" spans="2:4" s="38" customFormat="1" ht="77.25" thickBot="1" x14ac:dyDescent="0.3">
      <c r="B35" s="51" t="s">
        <v>86</v>
      </c>
      <c r="C35" s="50" t="s">
        <v>87</v>
      </c>
      <c r="D35" s="50">
        <v>40820586</v>
      </c>
    </row>
    <row r="36" spans="2:4" s="38" customFormat="1" ht="15.75" thickBot="1" x14ac:dyDescent="0.3">
      <c r="B36" s="170" t="s">
        <v>88</v>
      </c>
      <c r="C36" s="171"/>
      <c r="D36" s="50">
        <f>D35+D29+D28+D27+D20</f>
        <v>65408240</v>
      </c>
    </row>
    <row r="37" spans="2:4" ht="15.75" x14ac:dyDescent="0.25">
      <c r="B37" s="2"/>
      <c r="D37" s="38">
        <f>D35+D29+D28+D26+D25+D24+D23+D22+D19+D18+D15+D14+D12+D11+D10+D9</f>
        <v>65408240</v>
      </c>
    </row>
    <row r="38" spans="2:4" ht="15.75" x14ac:dyDescent="0.25">
      <c r="B38" s="2"/>
      <c r="D38" s="38">
        <f>D36-D37</f>
        <v>0</v>
      </c>
    </row>
    <row r="39" spans="2:4" ht="15.75" x14ac:dyDescent="0.25">
      <c r="B39" s="2"/>
    </row>
    <row r="40" spans="2:4" ht="15.75" x14ac:dyDescent="0.25">
      <c r="B40" s="2"/>
    </row>
    <row r="41" spans="2:4" ht="15.75" x14ac:dyDescent="0.25">
      <c r="B41" s="2"/>
    </row>
    <row r="42" spans="2:4" ht="15.75" x14ac:dyDescent="0.25">
      <c r="B42" s="2"/>
    </row>
    <row r="43" spans="2:4" ht="15.75" x14ac:dyDescent="0.25">
      <c r="B43" s="2"/>
    </row>
    <row r="44" spans="2:4" ht="15.75" x14ac:dyDescent="0.25">
      <c r="B44" s="2"/>
    </row>
    <row r="45" spans="2:4" ht="15.75" x14ac:dyDescent="0.25">
      <c r="B45" s="2"/>
    </row>
    <row r="46" spans="2:4" ht="15.75" x14ac:dyDescent="0.25">
      <c r="B46" s="2"/>
    </row>
    <row r="47" spans="2:4" ht="15.75" x14ac:dyDescent="0.25">
      <c r="B47" s="2"/>
    </row>
    <row r="48" spans="2:4" ht="15.75" x14ac:dyDescent="0.25">
      <c r="B48" s="2"/>
    </row>
    <row r="49" spans="2:2" ht="15.75" x14ac:dyDescent="0.25">
      <c r="B49" s="2"/>
    </row>
    <row r="50" spans="2:2" ht="15.75" x14ac:dyDescent="0.25">
      <c r="B50" s="2"/>
    </row>
    <row r="51" spans="2:2" ht="15.75" x14ac:dyDescent="0.25">
      <c r="B51" s="2"/>
    </row>
    <row r="52" spans="2:2" ht="15.75" x14ac:dyDescent="0.25">
      <c r="B52" s="2"/>
    </row>
    <row r="53" spans="2:2" ht="15.75" x14ac:dyDescent="0.25">
      <c r="B53" s="2"/>
    </row>
    <row r="54" spans="2:2" ht="15.75" x14ac:dyDescent="0.25">
      <c r="B54" s="2"/>
    </row>
  </sheetData>
  <mergeCells count="7">
    <mergeCell ref="B9:B20"/>
    <mergeCell ref="B22:B27"/>
    <mergeCell ref="B36:C36"/>
    <mergeCell ref="B7:D7"/>
    <mergeCell ref="B1:F1"/>
    <mergeCell ref="B2:F2"/>
    <mergeCell ref="B4:F4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view="pageBreakPreview" zoomScaleNormal="100" zoomScaleSheetLayoutView="100" workbookViewId="0">
      <selection activeCell="B1" sqref="B1:H1"/>
    </sheetView>
  </sheetViews>
  <sheetFormatPr defaultRowHeight="15" x14ac:dyDescent="0.25"/>
  <cols>
    <col min="3" max="3" width="25.28515625" customWidth="1"/>
    <col min="4" max="4" width="28.85546875" customWidth="1"/>
    <col min="5" max="5" width="14.28515625" customWidth="1"/>
    <col min="6" max="6" width="16.140625" style="80" bestFit="1" customWidth="1"/>
  </cols>
  <sheetData>
    <row r="1" spans="1:8" x14ac:dyDescent="0.25">
      <c r="B1" s="177" t="s">
        <v>460</v>
      </c>
      <c r="C1" s="177"/>
      <c r="D1" s="177"/>
      <c r="E1" s="177"/>
      <c r="F1" s="177"/>
      <c r="G1" s="177"/>
      <c r="H1" s="177"/>
    </row>
    <row r="2" spans="1:8" x14ac:dyDescent="0.25">
      <c r="B2" s="146" t="s">
        <v>416</v>
      </c>
      <c r="C2" s="146"/>
      <c r="D2" s="146"/>
      <c r="E2" s="146"/>
      <c r="F2" s="146"/>
      <c r="G2" s="146"/>
      <c r="H2" s="146"/>
    </row>
    <row r="3" spans="1:8" x14ac:dyDescent="0.25">
      <c r="B3" s="20"/>
    </row>
    <row r="4" spans="1:8" x14ac:dyDescent="0.25">
      <c r="B4" s="20"/>
    </row>
    <row r="5" spans="1:8" x14ac:dyDescent="0.25">
      <c r="B5" s="20"/>
    </row>
    <row r="6" spans="1:8" x14ac:dyDescent="0.25">
      <c r="B6" s="20"/>
    </row>
    <row r="7" spans="1:8" x14ac:dyDescent="0.25">
      <c r="A7" s="146" t="s">
        <v>417</v>
      </c>
      <c r="B7" s="146"/>
      <c r="C7" s="146"/>
      <c r="D7" s="146"/>
      <c r="E7" s="146"/>
      <c r="F7" s="81"/>
      <c r="G7" s="33"/>
      <c r="H7" s="33"/>
    </row>
    <row r="8" spans="1:8" x14ac:dyDescent="0.25">
      <c r="B8" s="27"/>
    </row>
    <row r="9" spans="1:8" x14ac:dyDescent="0.25">
      <c r="B9" s="28"/>
    </row>
    <row r="10" spans="1:8" x14ac:dyDescent="0.25">
      <c r="B10" s="29"/>
    </row>
    <row r="11" spans="1:8" ht="15.75" thickBot="1" x14ac:dyDescent="0.3">
      <c r="B11" s="29"/>
    </row>
    <row r="12" spans="1:8" ht="36" customHeight="1" thickBot="1" x14ac:dyDescent="0.3">
      <c r="B12" s="174" t="s">
        <v>418</v>
      </c>
      <c r="C12" s="175"/>
      <c r="D12" s="176"/>
      <c r="F12" s="80" t="s">
        <v>451</v>
      </c>
    </row>
    <row r="13" spans="1:8" ht="15.75" thickBot="1" x14ac:dyDescent="0.3">
      <c r="B13" s="24" t="s">
        <v>89</v>
      </c>
      <c r="C13" s="15" t="s">
        <v>49</v>
      </c>
      <c r="D13" s="15" t="s">
        <v>90</v>
      </c>
    </row>
    <row r="14" spans="1:8" ht="15.75" thickBot="1" x14ac:dyDescent="0.3">
      <c r="B14" s="25">
        <v>1</v>
      </c>
      <c r="C14" s="26" t="s">
        <v>91</v>
      </c>
      <c r="D14" s="52">
        <v>2500000</v>
      </c>
      <c r="F14" s="80">
        <v>3000000</v>
      </c>
    </row>
    <row r="15" spans="1:8" ht="15.75" thickBot="1" x14ac:dyDescent="0.3">
      <c r="B15" s="25">
        <v>2</v>
      </c>
      <c r="C15" s="26" t="s">
        <v>92</v>
      </c>
      <c r="D15" s="52">
        <v>42632635</v>
      </c>
      <c r="F15" s="80">
        <v>43086791</v>
      </c>
    </row>
    <row r="16" spans="1:8" ht="15.75" thickBot="1" x14ac:dyDescent="0.3">
      <c r="B16" s="25">
        <v>3</v>
      </c>
      <c r="C16" s="26" t="s">
        <v>93</v>
      </c>
      <c r="D16" s="52">
        <f>750000+7469390</f>
        <v>8219390</v>
      </c>
      <c r="F16" s="80">
        <v>7007759</v>
      </c>
    </row>
    <row r="17" spans="2:6" ht="15.75" thickBot="1" x14ac:dyDescent="0.3">
      <c r="B17" s="25">
        <v>4</v>
      </c>
      <c r="C17" s="26" t="s">
        <v>94</v>
      </c>
      <c r="D17" s="52">
        <v>14649207</v>
      </c>
      <c r="F17" s="80">
        <v>14656682</v>
      </c>
    </row>
    <row r="18" spans="2:6" ht="15.75" thickBot="1" x14ac:dyDescent="0.3">
      <c r="B18" s="153" t="s">
        <v>88</v>
      </c>
      <c r="C18" s="154"/>
      <c r="D18" s="15" t="s">
        <v>419</v>
      </c>
      <c r="F18" s="80">
        <f>SUM(F14:F17)</f>
        <v>67751232</v>
      </c>
    </row>
    <row r="19" spans="2:6" x14ac:dyDescent="0.25">
      <c r="F19" s="80">
        <v>68001232</v>
      </c>
    </row>
    <row r="20" spans="2:6" x14ac:dyDescent="0.25">
      <c r="F20" s="82">
        <f>F19-F18</f>
        <v>250000</v>
      </c>
    </row>
    <row r="21" spans="2:6" x14ac:dyDescent="0.25">
      <c r="F21" s="80" t="s">
        <v>450</v>
      </c>
    </row>
  </sheetData>
  <mergeCells count="5">
    <mergeCell ref="B12:D12"/>
    <mergeCell ref="B18:C18"/>
    <mergeCell ref="B1:H1"/>
    <mergeCell ref="B2:H2"/>
    <mergeCell ref="A7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view="pageBreakPreview" zoomScaleNormal="100" zoomScaleSheetLayoutView="100" workbookViewId="0">
      <selection sqref="A1:E1"/>
    </sheetView>
  </sheetViews>
  <sheetFormatPr defaultRowHeight="15" x14ac:dyDescent="0.25"/>
  <cols>
    <col min="2" max="2" width="12.85546875" customWidth="1"/>
    <col min="3" max="3" width="32" customWidth="1"/>
    <col min="4" max="4" width="20.28515625" style="38" customWidth="1"/>
    <col min="8" max="10" width="15.140625" style="79" bestFit="1" customWidth="1"/>
  </cols>
  <sheetData>
    <row r="1" spans="1:10" x14ac:dyDescent="0.25">
      <c r="A1" s="144" t="s">
        <v>461</v>
      </c>
      <c r="B1" s="144"/>
      <c r="C1" s="144"/>
      <c r="D1" s="144"/>
      <c r="E1" s="144"/>
      <c r="F1" s="20"/>
    </row>
    <row r="2" spans="1:10" x14ac:dyDescent="0.25">
      <c r="A2" s="145" t="s">
        <v>453</v>
      </c>
      <c r="B2" s="145"/>
      <c r="C2" s="145"/>
      <c r="D2" s="145"/>
      <c r="E2" s="145"/>
      <c r="F2" s="33"/>
    </row>
    <row r="3" spans="1:10" x14ac:dyDescent="0.25">
      <c r="B3" s="29"/>
    </row>
    <row r="4" spans="1:10" x14ac:dyDescent="0.25">
      <c r="B4" s="30"/>
    </row>
    <row r="5" spans="1:10" x14ac:dyDescent="0.25">
      <c r="A5" s="173" t="s">
        <v>420</v>
      </c>
      <c r="B5" s="173"/>
      <c r="C5" s="173"/>
      <c r="D5" s="173"/>
      <c r="E5" s="173"/>
      <c r="F5" s="37"/>
    </row>
    <row r="6" spans="1:10" x14ac:dyDescent="0.25">
      <c r="B6" s="28"/>
    </row>
    <row r="7" spans="1:10" ht="15.75" thickBot="1" x14ac:dyDescent="0.3">
      <c r="B7" s="28"/>
    </row>
    <row r="8" spans="1:10" ht="15.75" thickBot="1" x14ac:dyDescent="0.3">
      <c r="B8" s="147" t="s">
        <v>420</v>
      </c>
      <c r="C8" s="148"/>
      <c r="D8" s="172"/>
    </row>
    <row r="9" spans="1:10" ht="15.75" thickBot="1" x14ac:dyDescent="0.3">
      <c r="B9" s="24" t="s">
        <v>97</v>
      </c>
      <c r="C9" s="15" t="s">
        <v>49</v>
      </c>
      <c r="D9" s="42" t="s">
        <v>90</v>
      </c>
      <c r="I9" s="79" t="s">
        <v>452</v>
      </c>
    </row>
    <row r="10" spans="1:10" ht="15.75" thickBot="1" x14ac:dyDescent="0.3">
      <c r="B10" s="25">
        <v>1</v>
      </c>
      <c r="C10" s="31" t="s">
        <v>421</v>
      </c>
      <c r="D10" s="84">
        <v>70000</v>
      </c>
      <c r="H10" s="79">
        <v>70000</v>
      </c>
      <c r="J10" s="79">
        <f>I10+H10</f>
        <v>70000</v>
      </c>
    </row>
    <row r="11" spans="1:10" ht="15.75" thickBot="1" x14ac:dyDescent="0.3">
      <c r="B11" s="25">
        <v>2</v>
      </c>
      <c r="C11" s="31" t="s">
        <v>267</v>
      </c>
      <c r="D11" s="84">
        <v>477315</v>
      </c>
      <c r="H11" s="79">
        <v>477315</v>
      </c>
      <c r="J11" s="79">
        <f t="shared" ref="J11:J17" si="0">I11+H11</f>
        <v>477315</v>
      </c>
    </row>
    <row r="12" spans="1:10" ht="15.75" thickBot="1" x14ac:dyDescent="0.3">
      <c r="B12" s="25">
        <v>3</v>
      </c>
      <c r="C12" s="31" t="s">
        <v>269</v>
      </c>
      <c r="D12" s="84">
        <v>957500</v>
      </c>
      <c r="H12" s="79">
        <v>957500</v>
      </c>
      <c r="J12" s="79">
        <f t="shared" si="0"/>
        <v>957500</v>
      </c>
    </row>
    <row r="13" spans="1:10" ht="15.75" thickBot="1" x14ac:dyDescent="0.3">
      <c r="B13" s="25">
        <v>4</v>
      </c>
      <c r="C13" s="31" t="s">
        <v>271</v>
      </c>
      <c r="D13" s="84">
        <v>895350</v>
      </c>
      <c r="H13" s="79">
        <v>895350</v>
      </c>
      <c r="J13" s="79">
        <f t="shared" si="0"/>
        <v>895350</v>
      </c>
    </row>
    <row r="14" spans="1:10" ht="15.75" thickBot="1" x14ac:dyDescent="0.3">
      <c r="B14" s="25">
        <v>5</v>
      </c>
      <c r="C14" s="31" t="s">
        <v>422</v>
      </c>
      <c r="D14" s="84">
        <v>200000</v>
      </c>
      <c r="H14" s="79">
        <v>200000</v>
      </c>
      <c r="J14" s="79">
        <f t="shared" si="0"/>
        <v>200000</v>
      </c>
    </row>
    <row r="15" spans="1:10" ht="15.75" thickBot="1" x14ac:dyDescent="0.3">
      <c r="B15" s="25">
        <v>6</v>
      </c>
      <c r="C15" s="31" t="s">
        <v>423</v>
      </c>
      <c r="D15" s="84">
        <v>400000</v>
      </c>
      <c r="H15" s="79">
        <v>400000</v>
      </c>
      <c r="J15" s="79">
        <f t="shared" si="0"/>
        <v>400000</v>
      </c>
    </row>
    <row r="16" spans="1:10" ht="15.75" thickBot="1" x14ac:dyDescent="0.3">
      <c r="B16" s="25">
        <v>7</v>
      </c>
      <c r="C16" s="31" t="s">
        <v>275</v>
      </c>
      <c r="D16" s="84">
        <v>50000</v>
      </c>
      <c r="H16" s="79">
        <v>50000</v>
      </c>
      <c r="J16" s="79">
        <f t="shared" si="0"/>
        <v>50000</v>
      </c>
    </row>
    <row r="17" spans="2:10" ht="15.75" thickBot="1" x14ac:dyDescent="0.3">
      <c r="B17" s="25">
        <v>8</v>
      </c>
      <c r="C17" s="26" t="s">
        <v>181</v>
      </c>
      <c r="D17" s="84">
        <v>2207418</v>
      </c>
      <c r="H17" s="79">
        <v>1350000</v>
      </c>
      <c r="I17" s="79">
        <v>857418</v>
      </c>
      <c r="J17" s="79">
        <f t="shared" si="0"/>
        <v>2207418</v>
      </c>
    </row>
    <row r="18" spans="2:10" ht="32.25" thickBot="1" x14ac:dyDescent="0.3">
      <c r="B18" s="25"/>
      <c r="C18" s="5" t="s">
        <v>424</v>
      </c>
      <c r="D18" s="85">
        <f>SUM(D10:D17)</f>
        <v>5257583</v>
      </c>
      <c r="E18" s="83"/>
      <c r="H18" s="79">
        <f>SUM(H10:H17)</f>
        <v>4400165</v>
      </c>
      <c r="I18" s="79">
        <v>5257583</v>
      </c>
      <c r="J18" s="79">
        <f>SUM(J10:J17)</f>
        <v>5257583</v>
      </c>
    </row>
    <row r="19" spans="2:10" x14ac:dyDescent="0.25">
      <c r="D19" s="86">
        <v>5257583</v>
      </c>
      <c r="H19" s="79">
        <v>3950165</v>
      </c>
    </row>
    <row r="20" spans="2:10" x14ac:dyDescent="0.25">
      <c r="H20" s="79">
        <f>H18-H19</f>
        <v>450000</v>
      </c>
    </row>
  </sheetData>
  <mergeCells count="4">
    <mergeCell ref="B8:D8"/>
    <mergeCell ref="A5:E5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view="pageBreakPreview" zoomScaleNormal="100" zoomScaleSheetLayoutView="100" workbookViewId="0">
      <selection sqref="A1:E1"/>
    </sheetView>
  </sheetViews>
  <sheetFormatPr defaultRowHeight="15" x14ac:dyDescent="0.25"/>
  <cols>
    <col min="3" max="3" width="32.140625" customWidth="1"/>
    <col min="4" max="4" width="21.7109375" customWidth="1"/>
    <col min="10" max="10" width="15.140625" style="79" bestFit="1" customWidth="1"/>
    <col min="11" max="11" width="13.7109375" style="79" bestFit="1" customWidth="1"/>
    <col min="12" max="12" width="15.140625" style="79" bestFit="1" customWidth="1"/>
  </cols>
  <sheetData>
    <row r="1" spans="1:12" x14ac:dyDescent="0.25">
      <c r="A1" s="179" t="s">
        <v>462</v>
      </c>
      <c r="B1" s="179"/>
      <c r="C1" s="179"/>
      <c r="D1" s="179"/>
      <c r="E1" s="179"/>
    </row>
    <row r="2" spans="1:12" x14ac:dyDescent="0.25">
      <c r="A2" s="180" t="s">
        <v>425</v>
      </c>
      <c r="B2" s="180"/>
      <c r="C2" s="180"/>
      <c r="D2" s="180"/>
      <c r="E2" s="180"/>
    </row>
    <row r="3" spans="1:12" x14ac:dyDescent="0.25">
      <c r="B3" s="32"/>
    </row>
    <row r="4" spans="1:12" x14ac:dyDescent="0.25">
      <c r="B4" s="32"/>
    </row>
    <row r="5" spans="1:12" x14ac:dyDescent="0.25">
      <c r="B5" s="178"/>
      <c r="C5" s="178"/>
      <c r="D5" s="178"/>
    </row>
    <row r="6" spans="1:12" x14ac:dyDescent="0.25">
      <c r="B6" s="178" t="s">
        <v>95</v>
      </c>
      <c r="C6" s="178"/>
      <c r="D6" s="178"/>
    </row>
    <row r="7" spans="1:12" x14ac:dyDescent="0.25">
      <c r="B7" s="33"/>
    </row>
    <row r="8" spans="1:12" x14ac:dyDescent="0.25">
      <c r="B8" s="33"/>
    </row>
    <row r="9" spans="1:12" x14ac:dyDescent="0.25">
      <c r="B9" s="33"/>
    </row>
    <row r="10" spans="1:12" ht="15.75" thickBot="1" x14ac:dyDescent="0.3">
      <c r="B10" s="33"/>
    </row>
    <row r="11" spans="1:12" ht="24" customHeight="1" thickBot="1" x14ac:dyDescent="0.3">
      <c r="B11" s="174" t="s">
        <v>96</v>
      </c>
      <c r="C11" s="175"/>
      <c r="D11" s="176"/>
    </row>
    <row r="12" spans="1:12" ht="15.75" thickBot="1" x14ac:dyDescent="0.3">
      <c r="B12" s="24" t="s">
        <v>97</v>
      </c>
      <c r="C12" s="15" t="s">
        <v>49</v>
      </c>
      <c r="D12" s="15" t="s">
        <v>90</v>
      </c>
      <c r="L12" s="79">
        <f>SUM(L13:L18)</f>
        <v>4450000</v>
      </c>
    </row>
    <row r="13" spans="1:12" ht="32.25" thickBot="1" x14ac:dyDescent="0.3">
      <c r="B13" s="25">
        <v>1</v>
      </c>
      <c r="C13" s="3" t="s">
        <v>426</v>
      </c>
      <c r="D13" s="34">
        <v>200000</v>
      </c>
      <c r="J13" s="79">
        <v>200000</v>
      </c>
      <c r="L13" s="79">
        <f>SUM(J13:K13)</f>
        <v>200000</v>
      </c>
    </row>
    <row r="14" spans="1:12" ht="16.5" thickBot="1" x14ac:dyDescent="0.3">
      <c r="B14" s="25">
        <v>2</v>
      </c>
      <c r="C14" s="4" t="s">
        <v>427</v>
      </c>
      <c r="D14" s="34">
        <v>1750000</v>
      </c>
      <c r="J14" s="79">
        <v>1500000</v>
      </c>
      <c r="K14" s="79">
        <v>250000</v>
      </c>
      <c r="L14" s="79">
        <f t="shared" ref="L14:L18" si="0">SUM(J14:K14)</f>
        <v>1750000</v>
      </c>
    </row>
    <row r="15" spans="1:12" ht="16.5" thickBot="1" x14ac:dyDescent="0.3">
      <c r="B15" s="25">
        <v>3</v>
      </c>
      <c r="C15" s="3" t="s">
        <v>428</v>
      </c>
      <c r="D15" s="34">
        <v>800000</v>
      </c>
      <c r="J15" s="79">
        <v>800000</v>
      </c>
      <c r="L15" s="79">
        <f t="shared" si="0"/>
        <v>800000</v>
      </c>
    </row>
    <row r="16" spans="1:12" ht="16.5" thickBot="1" x14ac:dyDescent="0.3">
      <c r="B16" s="25">
        <v>4</v>
      </c>
      <c r="C16" s="3" t="s">
        <v>429</v>
      </c>
      <c r="D16" s="34">
        <v>500000</v>
      </c>
      <c r="J16" s="79">
        <v>500000</v>
      </c>
      <c r="L16" s="79">
        <f t="shared" si="0"/>
        <v>500000</v>
      </c>
    </row>
    <row r="17" spans="2:12" ht="16.5" thickBot="1" x14ac:dyDescent="0.3">
      <c r="B17" s="25">
        <v>5</v>
      </c>
      <c r="C17" s="3" t="s">
        <v>430</v>
      </c>
      <c r="D17" s="34">
        <v>100000</v>
      </c>
      <c r="J17" s="79">
        <v>100000</v>
      </c>
      <c r="L17" s="79">
        <f t="shared" si="0"/>
        <v>100000</v>
      </c>
    </row>
    <row r="18" spans="2:12" ht="16.5" thickBot="1" x14ac:dyDescent="0.3">
      <c r="B18" s="25">
        <v>6</v>
      </c>
      <c r="C18" s="3" t="s">
        <v>431</v>
      </c>
      <c r="D18" s="34">
        <v>1100000</v>
      </c>
      <c r="J18" s="79">
        <v>1100000</v>
      </c>
      <c r="L18" s="79">
        <f t="shared" si="0"/>
        <v>1100000</v>
      </c>
    </row>
    <row r="19" spans="2:12" ht="33.75" thickBot="1" x14ac:dyDescent="0.3">
      <c r="B19" s="25"/>
      <c r="C19" s="35" t="s">
        <v>432</v>
      </c>
      <c r="D19" s="36">
        <f>SUM(D13:D18)</f>
        <v>4450000</v>
      </c>
      <c r="J19" s="79">
        <f>SUM(J13:J18)</f>
        <v>4200000</v>
      </c>
      <c r="L19" s="79">
        <v>4450000</v>
      </c>
    </row>
  </sheetData>
  <mergeCells count="5">
    <mergeCell ref="B6:D6"/>
    <mergeCell ref="B5:D5"/>
    <mergeCell ref="B11:D11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view="pageBreakPreview" zoomScaleNormal="100" zoomScaleSheetLayoutView="100" workbookViewId="0">
      <selection activeCell="A2" sqref="A2:O2"/>
    </sheetView>
  </sheetViews>
  <sheetFormatPr defaultRowHeight="15" x14ac:dyDescent="0.25"/>
  <cols>
    <col min="1" max="1" width="7.5703125" style="58" customWidth="1"/>
    <col min="2" max="2" width="13.5703125" style="58" customWidth="1"/>
    <col min="3" max="10" width="12" style="58" bestFit="1" customWidth="1"/>
    <col min="11" max="11" width="11.140625" style="58" bestFit="1" customWidth="1"/>
    <col min="12" max="14" width="12" style="58" bestFit="1" customWidth="1"/>
    <col min="15" max="15" width="13.5703125" style="58" customWidth="1"/>
    <col min="16" max="16" width="19.7109375" style="79" bestFit="1" customWidth="1"/>
    <col min="17" max="17" width="15.42578125" style="79" bestFit="1" customWidth="1"/>
  </cols>
  <sheetData>
    <row r="1" spans="1:17" s="62" customForma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87"/>
      <c r="Q1" s="87"/>
    </row>
    <row r="2" spans="1:17" s="62" customFormat="1" x14ac:dyDescent="0.25">
      <c r="A2" s="186" t="s">
        <v>463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87"/>
      <c r="Q2" s="87"/>
    </row>
    <row r="3" spans="1:17" s="62" customFormat="1" x14ac:dyDescent="0.25">
      <c r="A3" s="187" t="s">
        <v>433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87"/>
      <c r="Q3" s="87"/>
    </row>
    <row r="4" spans="1:17" s="62" customFormat="1" x14ac:dyDescent="0.25">
      <c r="A4" s="59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87"/>
      <c r="Q4" s="87"/>
    </row>
    <row r="5" spans="1:17" s="62" customFormat="1" x14ac:dyDescent="0.25">
      <c r="A5" s="5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87"/>
      <c r="Q5" s="87"/>
    </row>
    <row r="6" spans="1:17" s="62" customFormat="1" x14ac:dyDescent="0.25">
      <c r="A6" s="188" t="s">
        <v>434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87"/>
      <c r="Q6" s="87"/>
    </row>
    <row r="7" spans="1:17" s="62" customFormat="1" ht="15.75" thickBot="1" x14ac:dyDescent="0.3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87"/>
      <c r="Q7" s="87"/>
    </row>
    <row r="8" spans="1:17" s="62" customFormat="1" x14ac:dyDescent="0.25">
      <c r="A8" s="181" t="s">
        <v>97</v>
      </c>
      <c r="B8" s="184" t="s">
        <v>49</v>
      </c>
      <c r="C8" s="181" t="s">
        <v>126</v>
      </c>
      <c r="D8" s="181" t="s">
        <v>127</v>
      </c>
      <c r="E8" s="181" t="s">
        <v>128</v>
      </c>
      <c r="F8" s="181" t="s">
        <v>129</v>
      </c>
      <c r="G8" s="181" t="s">
        <v>130</v>
      </c>
      <c r="H8" s="181" t="s">
        <v>131</v>
      </c>
      <c r="I8" s="181" t="s">
        <v>132</v>
      </c>
      <c r="J8" s="181" t="s">
        <v>133</v>
      </c>
      <c r="K8" s="181" t="s">
        <v>134</v>
      </c>
      <c r="L8" s="181" t="s">
        <v>135</v>
      </c>
      <c r="M8" s="181" t="s">
        <v>136</v>
      </c>
      <c r="N8" s="181" t="s">
        <v>137</v>
      </c>
      <c r="O8" s="181" t="s">
        <v>88</v>
      </c>
      <c r="P8" s="88"/>
      <c r="Q8" s="87"/>
    </row>
    <row r="9" spans="1:17" s="62" customFormat="1" ht="15.75" thickBot="1" x14ac:dyDescent="0.3">
      <c r="A9" s="183"/>
      <c r="B9" s="185"/>
      <c r="C9" s="183"/>
      <c r="D9" s="183"/>
      <c r="E9" s="183"/>
      <c r="F9" s="183"/>
      <c r="G9" s="183"/>
      <c r="H9" s="182"/>
      <c r="I9" s="182"/>
      <c r="J9" s="182"/>
      <c r="K9" s="182"/>
      <c r="L9" s="182"/>
      <c r="M9" s="182"/>
      <c r="N9" s="182"/>
      <c r="O9" s="182"/>
      <c r="P9" s="88"/>
      <c r="Q9" s="87"/>
    </row>
    <row r="10" spans="1:17" s="62" customFormat="1" ht="26.25" thickBot="1" x14ac:dyDescent="0.3">
      <c r="A10" s="51">
        <v>1</v>
      </c>
      <c r="B10" s="40" t="s">
        <v>138</v>
      </c>
      <c r="C10" s="52"/>
      <c r="D10" s="52"/>
      <c r="E10" s="52">
        <v>12227000</v>
      </c>
      <c r="F10" s="52"/>
      <c r="G10" s="52"/>
      <c r="H10" s="52"/>
      <c r="I10" s="52"/>
      <c r="J10" s="52"/>
      <c r="K10" s="52">
        <f>14805983+3170207</f>
        <v>17976190</v>
      </c>
      <c r="L10" s="52"/>
      <c r="M10" s="52"/>
      <c r="N10" s="52"/>
      <c r="O10" s="42">
        <f t="shared" ref="O10:O16" si="0">SUM(C10:N10)</f>
        <v>30203190</v>
      </c>
      <c r="P10" s="88">
        <v>30203190</v>
      </c>
      <c r="Q10" s="87">
        <f>P10-O10</f>
        <v>0</v>
      </c>
    </row>
    <row r="11" spans="1:17" s="62" customFormat="1" ht="64.5" thickBot="1" x14ac:dyDescent="0.3">
      <c r="A11" s="51">
        <v>2</v>
      </c>
      <c r="B11" s="40" t="s">
        <v>139</v>
      </c>
      <c r="C11" s="52">
        <v>12361279</v>
      </c>
      <c r="D11" s="52">
        <v>12361279</v>
      </c>
      <c r="E11" s="52">
        <v>12361279</v>
      </c>
      <c r="F11" s="52">
        <v>12361279</v>
      </c>
      <c r="G11" s="52">
        <v>12361279</v>
      </c>
      <c r="H11" s="52">
        <v>12361279</v>
      </c>
      <c r="I11" s="52">
        <v>12361279</v>
      </c>
      <c r="J11" s="52">
        <v>12361279</v>
      </c>
      <c r="K11" s="52">
        <f>14941286-3170207</f>
        <v>11771079</v>
      </c>
      <c r="L11" s="52">
        <v>12361279</v>
      </c>
      <c r="M11" s="52">
        <v>12361279</v>
      </c>
      <c r="N11" s="52">
        <v>12361281</v>
      </c>
      <c r="O11" s="42">
        <f t="shared" si="0"/>
        <v>147745150</v>
      </c>
      <c r="P11" s="88">
        <f>P12-P10</f>
        <v>147745150</v>
      </c>
      <c r="Q11" s="87">
        <f>P11-O11</f>
        <v>0</v>
      </c>
    </row>
    <row r="12" spans="1:17" s="62" customFormat="1" ht="26.25" thickBot="1" x14ac:dyDescent="0.3">
      <c r="A12" s="51">
        <v>3</v>
      </c>
      <c r="B12" s="56" t="s">
        <v>140</v>
      </c>
      <c r="C12" s="52">
        <f>SUM(C10:C11)</f>
        <v>12361279</v>
      </c>
      <c r="D12" s="52">
        <f t="shared" ref="D12:N12" si="1">SUM(D10:D11)</f>
        <v>12361279</v>
      </c>
      <c r="E12" s="52">
        <f t="shared" si="1"/>
        <v>24588279</v>
      </c>
      <c r="F12" s="52">
        <f t="shared" si="1"/>
        <v>12361279</v>
      </c>
      <c r="G12" s="52">
        <f t="shared" si="1"/>
        <v>12361279</v>
      </c>
      <c r="H12" s="52">
        <f t="shared" si="1"/>
        <v>12361279</v>
      </c>
      <c r="I12" s="52">
        <f t="shared" si="1"/>
        <v>12361279</v>
      </c>
      <c r="J12" s="52">
        <f t="shared" si="1"/>
        <v>12361279</v>
      </c>
      <c r="K12" s="52">
        <f t="shared" si="1"/>
        <v>29747269</v>
      </c>
      <c r="L12" s="52">
        <f t="shared" si="1"/>
        <v>12361279</v>
      </c>
      <c r="M12" s="52">
        <f t="shared" si="1"/>
        <v>12361279</v>
      </c>
      <c r="N12" s="52">
        <f t="shared" si="1"/>
        <v>12361281</v>
      </c>
      <c r="O12" s="42">
        <f t="shared" si="0"/>
        <v>177948340</v>
      </c>
      <c r="P12" s="88">
        <v>177948340</v>
      </c>
      <c r="Q12" s="87">
        <f t="shared" ref="Q12:Q16" si="2">P12-O12</f>
        <v>0</v>
      </c>
    </row>
    <row r="13" spans="1:17" s="62" customFormat="1" ht="26.25" thickBot="1" x14ac:dyDescent="0.3">
      <c r="A13" s="51">
        <v>4</v>
      </c>
      <c r="B13" s="40" t="s">
        <v>141</v>
      </c>
      <c r="C13" s="52">
        <v>8789279</v>
      </c>
      <c r="D13" s="52">
        <v>8789279</v>
      </c>
      <c r="E13" s="52">
        <v>8789279</v>
      </c>
      <c r="F13" s="52">
        <v>8789279</v>
      </c>
      <c r="G13" s="52">
        <v>8789279</v>
      </c>
      <c r="H13" s="52">
        <v>8789279</v>
      </c>
      <c r="I13" s="52">
        <f>11263136-777503-4</f>
        <v>10485629</v>
      </c>
      <c r="J13" s="52">
        <v>8789279</v>
      </c>
      <c r="K13" s="52">
        <v>8789279</v>
      </c>
      <c r="L13" s="52">
        <v>8789279</v>
      </c>
      <c r="M13" s="52">
        <v>8789279</v>
      </c>
      <c r="N13" s="52">
        <v>8789279</v>
      </c>
      <c r="O13" s="42">
        <f t="shared" si="0"/>
        <v>107167698</v>
      </c>
      <c r="P13" s="88">
        <v>107167698</v>
      </c>
      <c r="Q13" s="87">
        <f t="shared" si="2"/>
        <v>0</v>
      </c>
    </row>
    <row r="14" spans="1:17" s="62" customFormat="1" ht="26.25" thickBot="1" x14ac:dyDescent="0.3">
      <c r="A14" s="51">
        <v>5</v>
      </c>
      <c r="B14" s="40" t="s">
        <v>143</v>
      </c>
      <c r="C14" s="52"/>
      <c r="D14" s="52"/>
      <c r="E14" s="52"/>
      <c r="F14" s="52"/>
      <c r="G14" s="52"/>
      <c r="H14" s="52"/>
      <c r="I14" s="52">
        <v>70003146</v>
      </c>
      <c r="J14" s="52"/>
      <c r="K14" s="52"/>
      <c r="L14" s="52"/>
      <c r="M14" s="52"/>
      <c r="N14" s="52"/>
      <c r="O14" s="42">
        <f t="shared" si="0"/>
        <v>70003146</v>
      </c>
      <c r="P14" s="88">
        <v>70003146</v>
      </c>
      <c r="Q14" s="87">
        <f t="shared" si="2"/>
        <v>0</v>
      </c>
    </row>
    <row r="15" spans="1:17" s="62" customFormat="1" ht="26.25" thickBot="1" x14ac:dyDescent="0.3">
      <c r="A15" s="51">
        <v>6</v>
      </c>
      <c r="B15" s="40" t="s">
        <v>142</v>
      </c>
      <c r="C15" s="52">
        <v>777496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42">
        <f t="shared" si="0"/>
        <v>777496</v>
      </c>
      <c r="P15" s="88">
        <v>777496</v>
      </c>
      <c r="Q15" s="87">
        <f t="shared" si="2"/>
        <v>0</v>
      </c>
    </row>
    <row r="16" spans="1:17" s="62" customFormat="1" ht="26.25" thickBot="1" x14ac:dyDescent="0.3">
      <c r="A16" s="57">
        <v>7</v>
      </c>
      <c r="B16" s="56" t="s">
        <v>144</v>
      </c>
      <c r="C16" s="52">
        <f>SUM(C13:C15)</f>
        <v>9566775</v>
      </c>
      <c r="D16" s="52">
        <f>SUM(D13:D15)</f>
        <v>8789279</v>
      </c>
      <c r="E16" s="52">
        <f t="shared" ref="E16:N16" si="3">SUM(E13:E15)</f>
        <v>8789279</v>
      </c>
      <c r="F16" s="52">
        <f t="shared" si="3"/>
        <v>8789279</v>
      </c>
      <c r="G16" s="52">
        <f t="shared" si="3"/>
        <v>8789279</v>
      </c>
      <c r="H16" s="52">
        <f t="shared" si="3"/>
        <v>8789279</v>
      </c>
      <c r="I16" s="52">
        <f t="shared" si="3"/>
        <v>80488775</v>
      </c>
      <c r="J16" s="52">
        <f t="shared" si="3"/>
        <v>8789279</v>
      </c>
      <c r="K16" s="52">
        <f t="shared" si="3"/>
        <v>8789279</v>
      </c>
      <c r="L16" s="52">
        <f t="shared" si="3"/>
        <v>8789279</v>
      </c>
      <c r="M16" s="52">
        <f t="shared" si="3"/>
        <v>8789279</v>
      </c>
      <c r="N16" s="52">
        <f t="shared" si="3"/>
        <v>8789279</v>
      </c>
      <c r="O16" s="42">
        <f t="shared" si="0"/>
        <v>177948340</v>
      </c>
      <c r="P16" s="88">
        <f>SUM(P13:Q15)</f>
        <v>177948340</v>
      </c>
      <c r="Q16" s="87">
        <f t="shared" si="2"/>
        <v>0</v>
      </c>
    </row>
    <row r="17" spans="1:17" s="62" customFormat="1" ht="15.75" thickBot="1" x14ac:dyDescent="0.3">
      <c r="A17" s="51"/>
      <c r="B17" s="56" t="s">
        <v>145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42">
        <v>0</v>
      </c>
      <c r="P17" s="88"/>
      <c r="Q17" s="87"/>
    </row>
    <row r="18" spans="1:17" ht="15.75" thickBot="1" x14ac:dyDescent="0.3">
      <c r="B18" s="40"/>
    </row>
  </sheetData>
  <mergeCells count="18">
    <mergeCell ref="A2:O2"/>
    <mergeCell ref="A3:O3"/>
    <mergeCell ref="A6:O6"/>
    <mergeCell ref="K8:K9"/>
    <mergeCell ref="L8:L9"/>
    <mergeCell ref="M8:M9"/>
    <mergeCell ref="N8:N9"/>
    <mergeCell ref="O8:O9"/>
    <mergeCell ref="E8:E9"/>
    <mergeCell ref="F8:F9"/>
    <mergeCell ref="G8:G9"/>
    <mergeCell ref="H8:H9"/>
    <mergeCell ref="I8:I9"/>
    <mergeCell ref="J8:J9"/>
    <mergeCell ref="A8:A9"/>
    <mergeCell ref="B8:B9"/>
    <mergeCell ref="C8:C9"/>
    <mergeCell ref="D8:D9"/>
  </mergeCells>
  <pageMargins left="0.7" right="0.7" top="0.75" bottom="0.75" header="0.3" footer="0.3"/>
  <pageSetup paperSize="9" scale="73" orientation="landscape" r:id="rId1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74"/>
  <sheetViews>
    <sheetView tabSelected="1" view="pageBreakPreview" topLeftCell="B1" zoomScaleNormal="100" zoomScaleSheetLayoutView="100" workbookViewId="0">
      <selection sqref="A1:Y1"/>
    </sheetView>
  </sheetViews>
  <sheetFormatPr defaultRowHeight="15" x14ac:dyDescent="0.25"/>
  <cols>
    <col min="1" max="1" width="9.140625" style="90"/>
    <col min="2" max="2" width="14.28515625" style="90" customWidth="1"/>
    <col min="3" max="3" width="10.85546875" style="90" bestFit="1" customWidth="1"/>
    <col min="4" max="6" width="11.42578125" style="90" bestFit="1" customWidth="1"/>
    <col min="7" max="7" width="11.42578125" style="103" bestFit="1" customWidth="1"/>
    <col min="8" max="9" width="10.85546875" style="90" bestFit="1" customWidth="1"/>
    <col min="10" max="10" width="10" style="90" bestFit="1" customWidth="1"/>
    <col min="11" max="11" width="10.85546875" style="90" bestFit="1" customWidth="1"/>
    <col min="12" max="14" width="10" style="90" bestFit="1" customWidth="1"/>
    <col min="15" max="17" width="9.42578125" style="90" bestFit="1" customWidth="1"/>
    <col min="18" max="20" width="10" style="90" bestFit="1" customWidth="1"/>
    <col min="21" max="21" width="9.42578125" style="90" bestFit="1" customWidth="1"/>
    <col min="22" max="23" width="10" style="90" bestFit="1" customWidth="1"/>
    <col min="24" max="24" width="11.42578125" style="90" bestFit="1" customWidth="1"/>
    <col min="25" max="25" width="12.5703125" style="90" bestFit="1" customWidth="1"/>
    <col min="26" max="26" width="10" bestFit="1" customWidth="1"/>
    <col min="27" max="28" width="14.5703125" bestFit="1" customWidth="1"/>
  </cols>
  <sheetData>
    <row r="1" spans="1:25" x14ac:dyDescent="0.25">
      <c r="A1" s="189" t="s">
        <v>464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5" x14ac:dyDescent="0.25">
      <c r="A2" s="190" t="s">
        <v>454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 x14ac:dyDescent="0.25">
      <c r="A3" s="102"/>
    </row>
    <row r="4" spans="1:25" ht="15.75" thickBot="1" x14ac:dyDescent="0.3">
      <c r="A4" s="104"/>
    </row>
    <row r="5" spans="1:25" ht="96.75" thickBot="1" x14ac:dyDescent="0.3">
      <c r="A5" s="105" t="s">
        <v>146</v>
      </c>
      <c r="B5" s="91" t="s">
        <v>49</v>
      </c>
      <c r="C5" s="91" t="s">
        <v>435</v>
      </c>
      <c r="D5" s="91" t="s">
        <v>147</v>
      </c>
      <c r="E5" s="91" t="s">
        <v>455</v>
      </c>
      <c r="F5" s="91" t="s">
        <v>148</v>
      </c>
      <c r="G5" s="106" t="s">
        <v>436</v>
      </c>
      <c r="H5" s="91" t="s">
        <v>149</v>
      </c>
      <c r="I5" s="91" t="s">
        <v>150</v>
      </c>
      <c r="J5" s="91" t="s">
        <v>151</v>
      </c>
      <c r="K5" s="91" t="s">
        <v>152</v>
      </c>
      <c r="L5" s="91" t="s">
        <v>153</v>
      </c>
      <c r="M5" s="91" t="s">
        <v>154</v>
      </c>
      <c r="N5" s="91" t="s">
        <v>155</v>
      </c>
      <c r="O5" s="91" t="s">
        <v>437</v>
      </c>
      <c r="P5" s="91" t="s">
        <v>438</v>
      </c>
      <c r="Q5" s="91" t="s">
        <v>156</v>
      </c>
      <c r="R5" s="91" t="s">
        <v>157</v>
      </c>
      <c r="S5" s="91" t="s">
        <v>158</v>
      </c>
      <c r="T5" s="91" t="s">
        <v>159</v>
      </c>
      <c r="U5" s="107" t="s">
        <v>439</v>
      </c>
      <c r="V5" s="108" t="s">
        <v>440</v>
      </c>
      <c r="W5" s="108" t="s">
        <v>160</v>
      </c>
      <c r="X5" s="109" t="s">
        <v>161</v>
      </c>
      <c r="Y5" s="91" t="s">
        <v>162</v>
      </c>
    </row>
    <row r="6" spans="1:25" ht="15.75" thickBot="1" x14ac:dyDescent="0.3">
      <c r="A6" s="110" t="s">
        <v>163</v>
      </c>
      <c r="B6" s="92" t="s">
        <v>164</v>
      </c>
      <c r="C6" s="92"/>
      <c r="D6" s="92">
        <v>1800000</v>
      </c>
      <c r="E6" s="92"/>
      <c r="F6" s="92"/>
      <c r="G6" s="111">
        <v>2650000</v>
      </c>
      <c r="H6" s="92"/>
      <c r="I6" s="92">
        <v>11191345</v>
      </c>
      <c r="J6" s="92"/>
      <c r="K6" s="92"/>
      <c r="L6" s="92"/>
      <c r="M6" s="92">
        <v>1850000</v>
      </c>
      <c r="N6" s="92"/>
      <c r="O6" s="92"/>
      <c r="P6" s="92"/>
      <c r="Q6" s="92"/>
      <c r="R6" s="92">
        <v>1060000</v>
      </c>
      <c r="S6" s="92">
        <v>2154620</v>
      </c>
      <c r="T6" s="92"/>
      <c r="U6" s="112"/>
      <c r="V6" s="113"/>
      <c r="W6" s="113">
        <v>560000</v>
      </c>
      <c r="X6" s="114"/>
      <c r="Y6" s="93">
        <f>SUM(C6:X6)</f>
        <v>21265965</v>
      </c>
    </row>
    <row r="7" spans="1:25" ht="15.75" thickBot="1" x14ac:dyDescent="0.3">
      <c r="A7" s="110" t="s">
        <v>165</v>
      </c>
      <c r="B7" s="92" t="s">
        <v>166</v>
      </c>
      <c r="C7" s="92"/>
      <c r="D7" s="92"/>
      <c r="E7" s="92"/>
      <c r="F7" s="92"/>
      <c r="G7" s="111">
        <v>87805</v>
      </c>
      <c r="H7" s="92"/>
      <c r="I7" s="92">
        <v>232086</v>
      </c>
      <c r="J7" s="92"/>
      <c r="K7" s="92">
        <v>109</v>
      </c>
      <c r="L7" s="92"/>
      <c r="M7" s="92"/>
      <c r="N7" s="92"/>
      <c r="O7" s="92"/>
      <c r="P7" s="92"/>
      <c r="Q7" s="92"/>
      <c r="R7" s="92"/>
      <c r="S7" s="92"/>
      <c r="T7" s="92"/>
      <c r="U7" s="112"/>
      <c r="V7" s="113">
        <v>25950</v>
      </c>
      <c r="W7" s="113">
        <v>30000</v>
      </c>
      <c r="X7" s="114"/>
      <c r="Y7" s="93">
        <f t="shared" ref="Y7:Y70" si="0">SUM(C7:X7)</f>
        <v>375950</v>
      </c>
    </row>
    <row r="8" spans="1:25" s="89" customFormat="1" ht="36.75" thickBot="1" x14ac:dyDescent="0.3">
      <c r="A8" s="115" t="s">
        <v>167</v>
      </c>
      <c r="B8" s="93" t="s">
        <v>168</v>
      </c>
      <c r="C8" s="93">
        <f>SUM(C6:C7)</f>
        <v>0</v>
      </c>
      <c r="D8" s="93">
        <f t="shared" ref="D8:X8" si="1">SUM(D6:D7)</f>
        <v>1800000</v>
      </c>
      <c r="E8" s="93">
        <f t="shared" ref="E8" si="2">SUM(E6:E7)</f>
        <v>0</v>
      </c>
      <c r="F8" s="93">
        <f t="shared" si="1"/>
        <v>0</v>
      </c>
      <c r="G8" s="116">
        <f t="shared" si="1"/>
        <v>2737805</v>
      </c>
      <c r="H8" s="93">
        <f t="shared" si="1"/>
        <v>0</v>
      </c>
      <c r="I8" s="93">
        <f t="shared" si="1"/>
        <v>11423431</v>
      </c>
      <c r="J8" s="93">
        <f t="shared" si="1"/>
        <v>0</v>
      </c>
      <c r="K8" s="93">
        <f t="shared" si="1"/>
        <v>109</v>
      </c>
      <c r="L8" s="93">
        <f t="shared" si="1"/>
        <v>0</v>
      </c>
      <c r="M8" s="93">
        <f t="shared" si="1"/>
        <v>1850000</v>
      </c>
      <c r="N8" s="93">
        <f t="shared" si="1"/>
        <v>0</v>
      </c>
      <c r="O8" s="93">
        <f t="shared" si="1"/>
        <v>0</v>
      </c>
      <c r="P8" s="93">
        <f t="shared" si="1"/>
        <v>0</v>
      </c>
      <c r="Q8" s="93">
        <f t="shared" si="1"/>
        <v>0</v>
      </c>
      <c r="R8" s="93">
        <f t="shared" si="1"/>
        <v>1060000</v>
      </c>
      <c r="S8" s="93">
        <f t="shared" si="1"/>
        <v>2154620</v>
      </c>
      <c r="T8" s="93">
        <f t="shared" si="1"/>
        <v>0</v>
      </c>
      <c r="U8" s="93">
        <f t="shared" si="1"/>
        <v>0</v>
      </c>
      <c r="V8" s="93">
        <f t="shared" si="1"/>
        <v>25950</v>
      </c>
      <c r="W8" s="93">
        <f t="shared" si="1"/>
        <v>590000</v>
      </c>
      <c r="X8" s="93">
        <f t="shared" si="1"/>
        <v>0</v>
      </c>
      <c r="Y8" s="93">
        <f t="shared" si="0"/>
        <v>21641915</v>
      </c>
    </row>
    <row r="9" spans="1:25" ht="15.75" thickBot="1" x14ac:dyDescent="0.3">
      <c r="A9" s="110" t="s">
        <v>169</v>
      </c>
      <c r="B9" s="92" t="s">
        <v>170</v>
      </c>
      <c r="C9" s="92"/>
      <c r="D9" s="92"/>
      <c r="E9" s="92"/>
      <c r="F9" s="92"/>
      <c r="G9" s="11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112"/>
      <c r="V9" s="113"/>
      <c r="W9" s="113"/>
      <c r="X9" s="114"/>
      <c r="Y9" s="93">
        <f t="shared" si="0"/>
        <v>0</v>
      </c>
    </row>
    <row r="10" spans="1:25" ht="24.75" thickBot="1" x14ac:dyDescent="0.3">
      <c r="A10" s="110" t="s">
        <v>171</v>
      </c>
      <c r="B10" s="92" t="s">
        <v>172</v>
      </c>
      <c r="C10" s="92"/>
      <c r="D10" s="92"/>
      <c r="E10" s="92"/>
      <c r="F10" s="92"/>
      <c r="G10" s="11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112"/>
      <c r="V10" s="113"/>
      <c r="W10" s="113"/>
      <c r="X10" s="114"/>
      <c r="Y10" s="93">
        <f t="shared" si="0"/>
        <v>0</v>
      </c>
    </row>
    <row r="11" spans="1:25" ht="15.75" thickBot="1" x14ac:dyDescent="0.3">
      <c r="A11" s="110" t="s">
        <v>173</v>
      </c>
      <c r="B11" s="92" t="s">
        <v>174</v>
      </c>
      <c r="C11" s="92">
        <v>176000</v>
      </c>
      <c r="D11" s="92">
        <v>114000</v>
      </c>
      <c r="E11" s="92"/>
      <c r="F11" s="92"/>
      <c r="G11" s="111">
        <v>120000</v>
      </c>
      <c r="H11" s="92"/>
      <c r="I11" s="92"/>
      <c r="J11" s="92"/>
      <c r="K11" s="92">
        <v>36000</v>
      </c>
      <c r="L11" s="92"/>
      <c r="M11" s="92">
        <v>114000</v>
      </c>
      <c r="N11" s="92"/>
      <c r="O11" s="92"/>
      <c r="P11" s="92"/>
      <c r="Q11" s="92"/>
      <c r="R11" s="92">
        <v>12000</v>
      </c>
      <c r="S11" s="92">
        <v>90000</v>
      </c>
      <c r="T11" s="92"/>
      <c r="U11" s="112"/>
      <c r="V11" s="113"/>
      <c r="W11" s="113"/>
      <c r="X11" s="114"/>
      <c r="Y11" s="93">
        <f t="shared" si="0"/>
        <v>662000</v>
      </c>
    </row>
    <row r="12" spans="1:25" s="89" customFormat="1" ht="24.75" thickBot="1" x14ac:dyDescent="0.3">
      <c r="A12" s="115" t="s">
        <v>175</v>
      </c>
      <c r="B12" s="93" t="s">
        <v>176</v>
      </c>
      <c r="C12" s="93">
        <f>SUM(C9:C11)</f>
        <v>176000</v>
      </c>
      <c r="D12" s="93">
        <f t="shared" ref="D12:X12" si="3">SUM(D9:D11)</f>
        <v>114000</v>
      </c>
      <c r="E12" s="93">
        <f t="shared" ref="E12" si="4">SUM(E9:E11)</f>
        <v>0</v>
      </c>
      <c r="F12" s="93">
        <f t="shared" si="3"/>
        <v>0</v>
      </c>
      <c r="G12" s="116">
        <f t="shared" si="3"/>
        <v>120000</v>
      </c>
      <c r="H12" s="93">
        <f t="shared" si="3"/>
        <v>0</v>
      </c>
      <c r="I12" s="93">
        <f t="shared" si="3"/>
        <v>0</v>
      </c>
      <c r="J12" s="93">
        <f t="shared" si="3"/>
        <v>0</v>
      </c>
      <c r="K12" s="93">
        <f t="shared" si="3"/>
        <v>36000</v>
      </c>
      <c r="L12" s="93">
        <f t="shared" si="3"/>
        <v>0</v>
      </c>
      <c r="M12" s="93">
        <f t="shared" si="3"/>
        <v>114000</v>
      </c>
      <c r="N12" s="93">
        <f t="shared" si="3"/>
        <v>0</v>
      </c>
      <c r="O12" s="93">
        <f t="shared" si="3"/>
        <v>0</v>
      </c>
      <c r="P12" s="93">
        <f t="shared" si="3"/>
        <v>0</v>
      </c>
      <c r="Q12" s="93">
        <f t="shared" si="3"/>
        <v>0</v>
      </c>
      <c r="R12" s="93">
        <f t="shared" si="3"/>
        <v>12000</v>
      </c>
      <c r="S12" s="93">
        <f t="shared" si="3"/>
        <v>90000</v>
      </c>
      <c r="T12" s="93">
        <f t="shared" si="3"/>
        <v>0</v>
      </c>
      <c r="U12" s="93">
        <f t="shared" si="3"/>
        <v>0</v>
      </c>
      <c r="V12" s="93">
        <f t="shared" si="3"/>
        <v>0</v>
      </c>
      <c r="W12" s="93">
        <f t="shared" si="3"/>
        <v>0</v>
      </c>
      <c r="X12" s="93">
        <f t="shared" si="3"/>
        <v>0</v>
      </c>
      <c r="Y12" s="93">
        <f t="shared" si="0"/>
        <v>662000</v>
      </c>
    </row>
    <row r="13" spans="1:25" ht="24.75" thickBot="1" x14ac:dyDescent="0.3">
      <c r="A13" s="110" t="s">
        <v>177</v>
      </c>
      <c r="B13" s="92" t="s">
        <v>178</v>
      </c>
      <c r="C13" s="92"/>
      <c r="D13" s="92"/>
      <c r="E13" s="92"/>
      <c r="F13" s="92"/>
      <c r="G13" s="111">
        <v>63000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112"/>
      <c r="V13" s="113"/>
      <c r="W13" s="113"/>
      <c r="X13" s="114"/>
      <c r="Y13" s="93">
        <f t="shared" si="0"/>
        <v>63000</v>
      </c>
    </row>
    <row r="14" spans="1:25" ht="24.75" thickBot="1" x14ac:dyDescent="0.3">
      <c r="A14" s="110" t="s">
        <v>179</v>
      </c>
      <c r="B14" s="92" t="s">
        <v>180</v>
      </c>
      <c r="C14" s="92"/>
      <c r="D14" s="92"/>
      <c r="E14" s="92"/>
      <c r="F14" s="92"/>
      <c r="G14" s="11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112"/>
      <c r="V14" s="113"/>
      <c r="W14" s="113"/>
      <c r="X14" s="114"/>
      <c r="Y14" s="93">
        <f t="shared" si="0"/>
        <v>0</v>
      </c>
    </row>
    <row r="15" spans="1:25" s="89" customFormat="1" ht="48.75" thickBot="1" x14ac:dyDescent="0.3">
      <c r="A15" s="115" t="s">
        <v>182</v>
      </c>
      <c r="B15" s="93" t="s">
        <v>183</v>
      </c>
      <c r="C15" s="93">
        <f>C14+C13+C12+C8</f>
        <v>176000</v>
      </c>
      <c r="D15" s="93">
        <f t="shared" ref="D15:X15" si="5">D14+D13+D12+D8</f>
        <v>1914000</v>
      </c>
      <c r="E15" s="93">
        <f t="shared" ref="E15" si="6">E14+E13+E12+E8</f>
        <v>0</v>
      </c>
      <c r="F15" s="93">
        <f t="shared" si="5"/>
        <v>0</v>
      </c>
      <c r="G15" s="116">
        <f t="shared" si="5"/>
        <v>2920805</v>
      </c>
      <c r="H15" s="93">
        <f t="shared" si="5"/>
        <v>0</v>
      </c>
      <c r="I15" s="93">
        <f t="shared" si="5"/>
        <v>11423431</v>
      </c>
      <c r="J15" s="93">
        <f t="shared" si="5"/>
        <v>0</v>
      </c>
      <c r="K15" s="93">
        <f t="shared" si="5"/>
        <v>36109</v>
      </c>
      <c r="L15" s="93">
        <f t="shared" si="5"/>
        <v>0</v>
      </c>
      <c r="M15" s="93">
        <f t="shared" si="5"/>
        <v>1964000</v>
      </c>
      <c r="N15" s="93">
        <f t="shared" si="5"/>
        <v>0</v>
      </c>
      <c r="O15" s="93">
        <f t="shared" si="5"/>
        <v>0</v>
      </c>
      <c r="P15" s="93">
        <f t="shared" si="5"/>
        <v>0</v>
      </c>
      <c r="Q15" s="93">
        <f t="shared" si="5"/>
        <v>0</v>
      </c>
      <c r="R15" s="93">
        <f t="shared" si="5"/>
        <v>1072000</v>
      </c>
      <c r="S15" s="93">
        <f t="shared" si="5"/>
        <v>2244620</v>
      </c>
      <c r="T15" s="93">
        <f t="shared" si="5"/>
        <v>0</v>
      </c>
      <c r="U15" s="93">
        <f t="shared" si="5"/>
        <v>0</v>
      </c>
      <c r="V15" s="93">
        <f t="shared" si="5"/>
        <v>25950</v>
      </c>
      <c r="W15" s="93">
        <f t="shared" si="5"/>
        <v>590000</v>
      </c>
      <c r="X15" s="93">
        <f t="shared" si="5"/>
        <v>0</v>
      </c>
      <c r="Y15" s="93">
        <f t="shared" si="0"/>
        <v>22366915</v>
      </c>
    </row>
    <row r="16" spans="1:25" ht="15.75" thickBot="1" x14ac:dyDescent="0.3">
      <c r="A16" s="94"/>
      <c r="B16" s="94"/>
      <c r="C16" s="94"/>
      <c r="D16" s="94"/>
      <c r="E16" s="94"/>
      <c r="F16" s="94"/>
      <c r="G16" s="117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4"/>
      <c r="Y16" s="93">
        <f t="shared" si="0"/>
        <v>0</v>
      </c>
    </row>
    <row r="17" spans="1:25" ht="36.75" thickBot="1" x14ac:dyDescent="0.3">
      <c r="A17" s="118" t="s">
        <v>184</v>
      </c>
      <c r="B17" s="95" t="s">
        <v>185</v>
      </c>
      <c r="C17" s="95">
        <v>10050000</v>
      </c>
      <c r="D17" s="95"/>
      <c r="E17" s="95"/>
      <c r="F17" s="95"/>
      <c r="G17" s="119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120"/>
      <c r="V17" s="121"/>
      <c r="W17" s="121"/>
      <c r="X17" s="114"/>
      <c r="Y17" s="93">
        <f t="shared" si="0"/>
        <v>10050000</v>
      </c>
    </row>
    <row r="18" spans="1:25" ht="15.75" thickBot="1" x14ac:dyDescent="0.3">
      <c r="A18" s="110" t="s">
        <v>186</v>
      </c>
      <c r="B18" s="92" t="s">
        <v>187</v>
      </c>
      <c r="C18" s="92"/>
      <c r="D18" s="92"/>
      <c r="E18" s="92"/>
      <c r="F18" s="92"/>
      <c r="G18" s="111">
        <v>196595</v>
      </c>
      <c r="H18" s="92"/>
      <c r="I18" s="92"/>
      <c r="J18" s="92"/>
      <c r="K18" s="92"/>
      <c r="L18" s="92">
        <v>478450</v>
      </c>
      <c r="M18" s="92"/>
      <c r="N18" s="92"/>
      <c r="O18" s="92"/>
      <c r="P18" s="92"/>
      <c r="Q18" s="92"/>
      <c r="R18" s="92"/>
      <c r="S18" s="92"/>
      <c r="T18" s="92"/>
      <c r="U18" s="112"/>
      <c r="V18" s="113">
        <v>1125000</v>
      </c>
      <c r="W18" s="113">
        <v>349005</v>
      </c>
      <c r="X18" s="114"/>
      <c r="Y18" s="93">
        <f t="shared" si="0"/>
        <v>2149050</v>
      </c>
    </row>
    <row r="19" spans="1:25" s="89" customFormat="1" ht="24.75" thickBot="1" x14ac:dyDescent="0.3">
      <c r="A19" s="115" t="s">
        <v>188</v>
      </c>
      <c r="B19" s="93" t="s">
        <v>189</v>
      </c>
      <c r="C19" s="93">
        <f>SUM(C17:C18)</f>
        <v>10050000</v>
      </c>
      <c r="D19" s="93">
        <v>0</v>
      </c>
      <c r="E19" s="93">
        <v>0</v>
      </c>
      <c r="F19" s="93">
        <v>0</v>
      </c>
      <c r="G19" s="116">
        <f>SUM(G18)</f>
        <v>196595</v>
      </c>
      <c r="H19" s="93">
        <v>0</v>
      </c>
      <c r="I19" s="93">
        <v>0</v>
      </c>
      <c r="J19" s="93">
        <v>0</v>
      </c>
      <c r="K19" s="93">
        <v>0</v>
      </c>
      <c r="L19" s="93">
        <f>SUM(L18)</f>
        <v>478450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f>SUM(V18)</f>
        <v>1125000</v>
      </c>
      <c r="W19" s="93">
        <f>SUM(W18)</f>
        <v>349005</v>
      </c>
      <c r="X19" s="93">
        <v>0</v>
      </c>
      <c r="Y19" s="93">
        <f t="shared" si="0"/>
        <v>12199050</v>
      </c>
    </row>
    <row r="20" spans="1:25" ht="15.75" thickBot="1" x14ac:dyDescent="0.3">
      <c r="A20" s="94"/>
      <c r="B20" s="94"/>
      <c r="C20" s="94"/>
      <c r="D20" s="94"/>
      <c r="E20" s="94"/>
      <c r="F20" s="94"/>
      <c r="G20" s="117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4"/>
      <c r="Y20" s="93">
        <f t="shared" si="0"/>
        <v>0</v>
      </c>
    </row>
    <row r="21" spans="1:25" s="89" customFormat="1" ht="24.75" thickBot="1" x14ac:dyDescent="0.3">
      <c r="A21" s="105" t="s">
        <v>190</v>
      </c>
      <c r="B21" s="91" t="s">
        <v>191</v>
      </c>
      <c r="C21" s="91">
        <f>C19+C15</f>
        <v>10226000</v>
      </c>
      <c r="D21" s="91">
        <f t="shared" ref="D21:X21" si="7">D19+D15</f>
        <v>1914000</v>
      </c>
      <c r="E21" s="91">
        <f t="shared" ref="E21" si="8">E19+E15</f>
        <v>0</v>
      </c>
      <c r="F21" s="91">
        <f t="shared" si="7"/>
        <v>0</v>
      </c>
      <c r="G21" s="106">
        <f>G19+G15</f>
        <v>3117400</v>
      </c>
      <c r="H21" s="91">
        <f t="shared" si="7"/>
        <v>0</v>
      </c>
      <c r="I21" s="91">
        <f t="shared" si="7"/>
        <v>11423431</v>
      </c>
      <c r="J21" s="91">
        <f t="shared" si="7"/>
        <v>0</v>
      </c>
      <c r="K21" s="91">
        <f t="shared" si="7"/>
        <v>36109</v>
      </c>
      <c r="L21" s="91">
        <f t="shared" si="7"/>
        <v>478450</v>
      </c>
      <c r="M21" s="91">
        <f t="shared" si="7"/>
        <v>1964000</v>
      </c>
      <c r="N21" s="91">
        <f t="shared" si="7"/>
        <v>0</v>
      </c>
      <c r="O21" s="91">
        <f t="shared" si="7"/>
        <v>0</v>
      </c>
      <c r="P21" s="91">
        <f t="shared" si="7"/>
        <v>0</v>
      </c>
      <c r="Q21" s="91">
        <f t="shared" si="7"/>
        <v>0</v>
      </c>
      <c r="R21" s="91">
        <f t="shared" si="7"/>
        <v>1072000</v>
      </c>
      <c r="S21" s="91">
        <f t="shared" si="7"/>
        <v>2244620</v>
      </c>
      <c r="T21" s="91">
        <f t="shared" si="7"/>
        <v>0</v>
      </c>
      <c r="U21" s="91">
        <f t="shared" si="7"/>
        <v>0</v>
      </c>
      <c r="V21" s="91">
        <f t="shared" si="7"/>
        <v>1150950</v>
      </c>
      <c r="W21" s="91">
        <f t="shared" si="7"/>
        <v>939005</v>
      </c>
      <c r="X21" s="91">
        <f t="shared" si="7"/>
        <v>0</v>
      </c>
      <c r="Y21" s="93">
        <f t="shared" si="0"/>
        <v>34565965</v>
      </c>
    </row>
    <row r="22" spans="1:25" ht="15.75" thickBot="1" x14ac:dyDescent="0.3">
      <c r="A22" s="94"/>
      <c r="B22" s="94"/>
      <c r="C22" s="94"/>
      <c r="D22" s="94"/>
      <c r="E22" s="94"/>
      <c r="F22" s="94"/>
      <c r="G22" s="117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4"/>
      <c r="Y22" s="93">
        <f t="shared" si="0"/>
        <v>0</v>
      </c>
    </row>
    <row r="23" spans="1:25" ht="15.75" thickBot="1" x14ac:dyDescent="0.3">
      <c r="A23" s="118" t="s">
        <v>192</v>
      </c>
      <c r="B23" s="95" t="s">
        <v>193</v>
      </c>
      <c r="C23" s="95">
        <v>1824080</v>
      </c>
      <c r="D23" s="95">
        <v>368890</v>
      </c>
      <c r="E23" s="95"/>
      <c r="F23" s="95">
        <v>0</v>
      </c>
      <c r="G23" s="119">
        <v>620317</v>
      </c>
      <c r="H23" s="95">
        <v>0</v>
      </c>
      <c r="I23" s="95">
        <f>1153001+42708</f>
        <v>1195709</v>
      </c>
      <c r="J23" s="95">
        <v>0</v>
      </c>
      <c r="K23" s="95">
        <v>48750</v>
      </c>
      <c r="L23" s="95">
        <v>87750</v>
      </c>
      <c r="M23" s="95">
        <v>379470</v>
      </c>
      <c r="N23" s="95">
        <v>0</v>
      </c>
      <c r="O23" s="95">
        <v>0</v>
      </c>
      <c r="P23" s="95">
        <v>0</v>
      </c>
      <c r="Q23" s="95"/>
      <c r="R23" s="95">
        <v>216060</v>
      </c>
      <c r="S23" s="95">
        <v>432423</v>
      </c>
      <c r="T23" s="95">
        <v>0</v>
      </c>
      <c r="U23" s="120"/>
      <c r="V23" s="121">
        <v>190690</v>
      </c>
      <c r="W23" s="121">
        <v>51977</v>
      </c>
      <c r="X23" s="114">
        <v>0</v>
      </c>
      <c r="Y23" s="93">
        <f t="shared" si="0"/>
        <v>5416116</v>
      </c>
    </row>
    <row r="24" spans="1:25" ht="15.75" thickBot="1" x14ac:dyDescent="0.3">
      <c r="A24" s="110" t="s">
        <v>194</v>
      </c>
      <c r="B24" s="92" t="s">
        <v>195</v>
      </c>
      <c r="C24" s="92"/>
      <c r="D24" s="92"/>
      <c r="E24" s="92"/>
      <c r="F24" s="92"/>
      <c r="G24" s="111">
        <v>0</v>
      </c>
      <c r="H24" s="92"/>
      <c r="I24" s="92">
        <v>80000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12"/>
      <c r="V24" s="113"/>
      <c r="W24" s="113"/>
      <c r="X24" s="114"/>
      <c r="Y24" s="93">
        <f t="shared" si="0"/>
        <v>80000</v>
      </c>
    </row>
    <row r="25" spans="1:25" s="89" customFormat="1" ht="36.75" thickBot="1" x14ac:dyDescent="0.3">
      <c r="A25" s="115" t="s">
        <v>196</v>
      </c>
      <c r="B25" s="93" t="s">
        <v>197</v>
      </c>
      <c r="C25" s="93">
        <f>SUM(C23:C24)</f>
        <v>1824080</v>
      </c>
      <c r="D25" s="93">
        <f t="shared" ref="D25:X25" si="9">SUM(D23:D24)</f>
        <v>368890</v>
      </c>
      <c r="E25" s="93">
        <f t="shared" ref="E25" si="10">SUM(E23:E24)</f>
        <v>0</v>
      </c>
      <c r="F25" s="93">
        <f t="shared" si="9"/>
        <v>0</v>
      </c>
      <c r="G25" s="116">
        <f t="shared" si="9"/>
        <v>620317</v>
      </c>
      <c r="H25" s="93">
        <f t="shared" si="9"/>
        <v>0</v>
      </c>
      <c r="I25" s="93">
        <f t="shared" si="9"/>
        <v>1275709</v>
      </c>
      <c r="J25" s="93">
        <f t="shared" si="9"/>
        <v>0</v>
      </c>
      <c r="K25" s="93">
        <f t="shared" si="9"/>
        <v>48750</v>
      </c>
      <c r="L25" s="93">
        <f t="shared" si="9"/>
        <v>87750</v>
      </c>
      <c r="M25" s="93">
        <f t="shared" si="9"/>
        <v>379470</v>
      </c>
      <c r="N25" s="93">
        <f t="shared" si="9"/>
        <v>0</v>
      </c>
      <c r="O25" s="93">
        <f t="shared" si="9"/>
        <v>0</v>
      </c>
      <c r="P25" s="93">
        <f t="shared" si="9"/>
        <v>0</v>
      </c>
      <c r="Q25" s="93">
        <f t="shared" si="9"/>
        <v>0</v>
      </c>
      <c r="R25" s="93">
        <f t="shared" si="9"/>
        <v>216060</v>
      </c>
      <c r="S25" s="93">
        <f t="shared" si="9"/>
        <v>432423</v>
      </c>
      <c r="T25" s="93">
        <f t="shared" si="9"/>
        <v>0</v>
      </c>
      <c r="U25" s="93">
        <f t="shared" si="9"/>
        <v>0</v>
      </c>
      <c r="V25" s="93">
        <f t="shared" si="9"/>
        <v>190690</v>
      </c>
      <c r="W25" s="93">
        <f t="shared" si="9"/>
        <v>51977</v>
      </c>
      <c r="X25" s="93">
        <f t="shared" si="9"/>
        <v>0</v>
      </c>
      <c r="Y25" s="93">
        <f t="shared" si="0"/>
        <v>5496116</v>
      </c>
    </row>
    <row r="26" spans="1:25" ht="15.75" thickBot="1" x14ac:dyDescent="0.3">
      <c r="A26" s="94"/>
      <c r="B26" s="94"/>
      <c r="C26" s="94"/>
      <c r="D26" s="94"/>
      <c r="E26" s="94"/>
      <c r="F26" s="94"/>
      <c r="G26" s="117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4"/>
      <c r="Y26" s="93">
        <f t="shared" si="0"/>
        <v>0</v>
      </c>
    </row>
    <row r="27" spans="1:25" ht="24.75" thickBot="1" x14ac:dyDescent="0.3">
      <c r="A27" s="118" t="s">
        <v>198</v>
      </c>
      <c r="B27" s="95" t="s">
        <v>199</v>
      </c>
      <c r="C27" s="95"/>
      <c r="D27" s="95">
        <v>20000</v>
      </c>
      <c r="E27" s="95"/>
      <c r="F27" s="95"/>
      <c r="G27" s="119">
        <v>50000</v>
      </c>
      <c r="H27" s="95"/>
      <c r="I27" s="95"/>
      <c r="J27" s="95"/>
      <c r="K27" s="95">
        <v>50000</v>
      </c>
      <c r="L27" s="95"/>
      <c r="M27" s="95"/>
      <c r="N27" s="95"/>
      <c r="O27" s="95"/>
      <c r="P27" s="95"/>
      <c r="Q27" s="95"/>
      <c r="R27" s="95">
        <v>10000</v>
      </c>
      <c r="S27" s="95">
        <v>10000</v>
      </c>
      <c r="T27" s="95"/>
      <c r="U27" s="120"/>
      <c r="V27" s="121"/>
      <c r="W27" s="121"/>
      <c r="X27" s="114"/>
      <c r="Y27" s="93">
        <f t="shared" si="0"/>
        <v>140000</v>
      </c>
    </row>
    <row r="28" spans="1:25" ht="24.75" thickBot="1" x14ac:dyDescent="0.3">
      <c r="A28" s="110" t="s">
        <v>200</v>
      </c>
      <c r="B28" s="92" t="s">
        <v>201</v>
      </c>
      <c r="C28" s="92"/>
      <c r="D28" s="92"/>
      <c r="E28" s="92"/>
      <c r="F28" s="92"/>
      <c r="G28" s="111"/>
      <c r="H28" s="92"/>
      <c r="I28" s="92"/>
      <c r="J28" s="92"/>
      <c r="K28" s="92">
        <v>50000</v>
      </c>
      <c r="L28" s="92"/>
      <c r="M28" s="92">
        <v>20000</v>
      </c>
      <c r="N28" s="92"/>
      <c r="O28" s="92"/>
      <c r="P28" s="92"/>
      <c r="Q28" s="92"/>
      <c r="R28" s="92"/>
      <c r="S28" s="92"/>
      <c r="T28" s="92"/>
      <c r="U28" s="112"/>
      <c r="V28" s="113"/>
      <c r="W28" s="113"/>
      <c r="X28" s="114"/>
      <c r="Y28" s="93">
        <f t="shared" si="0"/>
        <v>70000</v>
      </c>
    </row>
    <row r="29" spans="1:25" s="89" customFormat="1" ht="36.75" thickBot="1" x14ac:dyDescent="0.3">
      <c r="A29" s="115" t="s">
        <v>202</v>
      </c>
      <c r="B29" s="93" t="s">
        <v>203</v>
      </c>
      <c r="C29" s="93">
        <f>SUM(C27:C28)</f>
        <v>0</v>
      </c>
      <c r="D29" s="93">
        <f t="shared" ref="D29:X29" si="11">SUM(D27:D28)</f>
        <v>20000</v>
      </c>
      <c r="E29" s="93">
        <f t="shared" ref="E29" si="12">SUM(E27:E28)</f>
        <v>0</v>
      </c>
      <c r="F29" s="93">
        <f t="shared" si="11"/>
        <v>0</v>
      </c>
      <c r="G29" s="116">
        <f t="shared" si="11"/>
        <v>50000</v>
      </c>
      <c r="H29" s="93">
        <f t="shared" si="11"/>
        <v>0</v>
      </c>
      <c r="I29" s="93">
        <f t="shared" si="11"/>
        <v>0</v>
      </c>
      <c r="J29" s="93">
        <f t="shared" si="11"/>
        <v>0</v>
      </c>
      <c r="K29" s="93">
        <f t="shared" si="11"/>
        <v>100000</v>
      </c>
      <c r="L29" s="93">
        <f t="shared" si="11"/>
        <v>0</v>
      </c>
      <c r="M29" s="93">
        <f t="shared" si="11"/>
        <v>20000</v>
      </c>
      <c r="N29" s="93">
        <f t="shared" si="11"/>
        <v>0</v>
      </c>
      <c r="O29" s="93">
        <f t="shared" si="11"/>
        <v>0</v>
      </c>
      <c r="P29" s="93">
        <f t="shared" si="11"/>
        <v>0</v>
      </c>
      <c r="Q29" s="93">
        <f t="shared" si="11"/>
        <v>0</v>
      </c>
      <c r="R29" s="93">
        <f t="shared" si="11"/>
        <v>10000</v>
      </c>
      <c r="S29" s="93">
        <f t="shared" si="11"/>
        <v>10000</v>
      </c>
      <c r="T29" s="93">
        <f t="shared" si="11"/>
        <v>0</v>
      </c>
      <c r="U29" s="93">
        <f t="shared" si="11"/>
        <v>0</v>
      </c>
      <c r="V29" s="93">
        <f t="shared" si="11"/>
        <v>0</v>
      </c>
      <c r="W29" s="93">
        <f t="shared" si="11"/>
        <v>0</v>
      </c>
      <c r="X29" s="93">
        <f t="shared" si="11"/>
        <v>0</v>
      </c>
      <c r="Y29" s="93">
        <f t="shared" si="0"/>
        <v>210000</v>
      </c>
    </row>
    <row r="30" spans="1:25" ht="15.75" thickBot="1" x14ac:dyDescent="0.3">
      <c r="A30" s="94"/>
      <c r="B30" s="94"/>
      <c r="C30" s="94"/>
      <c r="D30" s="94"/>
      <c r="E30" s="94"/>
      <c r="F30" s="94"/>
      <c r="G30" s="117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4"/>
      <c r="Y30" s="93">
        <f t="shared" si="0"/>
        <v>0</v>
      </c>
    </row>
    <row r="31" spans="1:25" ht="36.75" thickBot="1" x14ac:dyDescent="0.3">
      <c r="A31" s="118" t="s">
        <v>204</v>
      </c>
      <c r="B31" s="95" t="s">
        <v>205</v>
      </c>
      <c r="C31" s="95"/>
      <c r="D31" s="95"/>
      <c r="E31" s="95"/>
      <c r="F31" s="95"/>
      <c r="G31" s="119"/>
      <c r="H31" s="95"/>
      <c r="I31" s="95"/>
      <c r="J31" s="95"/>
      <c r="K31" s="95">
        <v>200000</v>
      </c>
      <c r="L31" s="95">
        <v>10000</v>
      </c>
      <c r="M31" s="95">
        <v>10000</v>
      </c>
      <c r="N31" s="95"/>
      <c r="O31" s="95"/>
      <c r="P31" s="95"/>
      <c r="Q31" s="95"/>
      <c r="R31" s="95">
        <v>4767</v>
      </c>
      <c r="S31" s="95">
        <v>0</v>
      </c>
      <c r="T31" s="95"/>
      <c r="U31" s="120"/>
      <c r="V31" s="121"/>
      <c r="W31" s="121"/>
      <c r="X31" s="114"/>
      <c r="Y31" s="93">
        <f t="shared" si="0"/>
        <v>224767</v>
      </c>
    </row>
    <row r="32" spans="1:25" ht="24.75" thickBot="1" x14ac:dyDescent="0.3">
      <c r="A32" s="110" t="s">
        <v>206</v>
      </c>
      <c r="B32" s="92" t="s">
        <v>207</v>
      </c>
      <c r="C32" s="92"/>
      <c r="D32" s="92"/>
      <c r="E32" s="92"/>
      <c r="F32" s="92"/>
      <c r="G32" s="111"/>
      <c r="H32" s="92"/>
      <c r="I32" s="92">
        <f>502955</f>
        <v>502955</v>
      </c>
      <c r="J32" s="92"/>
      <c r="K32" s="92">
        <v>500000</v>
      </c>
      <c r="L32" s="92"/>
      <c r="M32" s="92"/>
      <c r="N32" s="92"/>
      <c r="O32" s="92"/>
      <c r="P32" s="92"/>
      <c r="Q32" s="92"/>
      <c r="R32" s="92"/>
      <c r="S32" s="92"/>
      <c r="T32" s="92"/>
      <c r="U32" s="112"/>
      <c r="V32" s="113"/>
      <c r="W32" s="113"/>
      <c r="X32" s="114"/>
      <c r="Y32" s="93">
        <f t="shared" si="0"/>
        <v>1002955</v>
      </c>
    </row>
    <row r="33" spans="1:25" ht="24.75" thickBot="1" x14ac:dyDescent="0.3">
      <c r="A33" s="110" t="s">
        <v>208</v>
      </c>
      <c r="B33" s="92" t="s">
        <v>209</v>
      </c>
      <c r="C33" s="92"/>
      <c r="D33" s="92">
        <v>10000</v>
      </c>
      <c r="E33" s="92"/>
      <c r="F33" s="92"/>
      <c r="G33" s="111">
        <v>57274</v>
      </c>
      <c r="H33" s="92"/>
      <c r="I33" s="92">
        <v>382000</v>
      </c>
      <c r="J33" s="92"/>
      <c r="K33" s="92"/>
      <c r="L33" s="92"/>
      <c r="M33" s="92">
        <v>10000</v>
      </c>
      <c r="N33" s="92"/>
      <c r="O33" s="92"/>
      <c r="P33" s="92"/>
      <c r="Q33" s="92"/>
      <c r="R33" s="92">
        <v>10000</v>
      </c>
      <c r="S33" s="92">
        <v>10000</v>
      </c>
      <c r="T33" s="92"/>
      <c r="U33" s="112"/>
      <c r="V33" s="113"/>
      <c r="W33" s="113"/>
      <c r="X33" s="114"/>
      <c r="Y33" s="93">
        <f t="shared" si="0"/>
        <v>479274</v>
      </c>
    </row>
    <row r="34" spans="1:25" ht="24.75" thickBot="1" x14ac:dyDescent="0.3">
      <c r="A34" s="110" t="s">
        <v>210</v>
      </c>
      <c r="B34" s="92" t="s">
        <v>211</v>
      </c>
      <c r="C34" s="92"/>
      <c r="D34" s="92"/>
      <c r="E34" s="92"/>
      <c r="F34" s="92"/>
      <c r="G34" s="111">
        <v>100000</v>
      </c>
      <c r="H34" s="92"/>
      <c r="I34" s="92">
        <f>674720-123061</f>
        <v>551659</v>
      </c>
      <c r="J34" s="92"/>
      <c r="K34" s="92">
        <f>1500000+516588</f>
        <v>2016588</v>
      </c>
      <c r="L34" s="92"/>
      <c r="M34" s="92">
        <v>63335</v>
      </c>
      <c r="N34" s="92">
        <v>796116</v>
      </c>
      <c r="O34" s="92"/>
      <c r="P34" s="92"/>
      <c r="Q34" s="92"/>
      <c r="R34" s="92"/>
      <c r="S34" s="92">
        <v>20000</v>
      </c>
      <c r="T34" s="92">
        <v>752478</v>
      </c>
      <c r="U34" s="112"/>
      <c r="V34" s="113">
        <v>205647</v>
      </c>
      <c r="W34" s="113"/>
      <c r="X34" s="114"/>
      <c r="Y34" s="93">
        <f t="shared" si="0"/>
        <v>4505823</v>
      </c>
    </row>
    <row r="35" spans="1:25" s="89" customFormat="1" ht="24.75" thickBot="1" x14ac:dyDescent="0.3">
      <c r="A35" s="115" t="s">
        <v>212</v>
      </c>
      <c r="B35" s="93" t="s">
        <v>213</v>
      </c>
      <c r="C35" s="93">
        <f>SUM(C31:C34)</f>
        <v>0</v>
      </c>
      <c r="D35" s="93">
        <f t="shared" ref="D35:X35" si="13">SUM(D31:D34)</f>
        <v>10000</v>
      </c>
      <c r="E35" s="93">
        <f t="shared" ref="E35" si="14">SUM(E31:E34)</f>
        <v>0</v>
      </c>
      <c r="F35" s="93">
        <f t="shared" si="13"/>
        <v>0</v>
      </c>
      <c r="G35" s="116">
        <f t="shared" si="13"/>
        <v>157274</v>
      </c>
      <c r="H35" s="93">
        <f t="shared" si="13"/>
        <v>0</v>
      </c>
      <c r="I35" s="93">
        <f t="shared" si="13"/>
        <v>1436614</v>
      </c>
      <c r="J35" s="93">
        <f t="shared" si="13"/>
        <v>0</v>
      </c>
      <c r="K35" s="93">
        <f t="shared" si="13"/>
        <v>2716588</v>
      </c>
      <c r="L35" s="93">
        <f t="shared" si="13"/>
        <v>10000</v>
      </c>
      <c r="M35" s="93">
        <f t="shared" si="13"/>
        <v>83335</v>
      </c>
      <c r="N35" s="93">
        <f t="shared" si="13"/>
        <v>796116</v>
      </c>
      <c r="O35" s="93">
        <f t="shared" si="13"/>
        <v>0</v>
      </c>
      <c r="P35" s="93">
        <f t="shared" si="13"/>
        <v>0</v>
      </c>
      <c r="Q35" s="93">
        <f t="shared" si="13"/>
        <v>0</v>
      </c>
      <c r="R35" s="93">
        <f t="shared" si="13"/>
        <v>14767</v>
      </c>
      <c r="S35" s="93">
        <f t="shared" si="13"/>
        <v>30000</v>
      </c>
      <c r="T35" s="93">
        <f t="shared" si="13"/>
        <v>752478</v>
      </c>
      <c r="U35" s="93">
        <f t="shared" si="13"/>
        <v>0</v>
      </c>
      <c r="V35" s="93">
        <f t="shared" si="13"/>
        <v>205647</v>
      </c>
      <c r="W35" s="93">
        <f t="shared" si="13"/>
        <v>0</v>
      </c>
      <c r="X35" s="93">
        <f t="shared" si="13"/>
        <v>0</v>
      </c>
      <c r="Y35" s="93">
        <f t="shared" si="0"/>
        <v>6212819</v>
      </c>
    </row>
    <row r="36" spans="1:25" ht="15.75" thickBot="1" x14ac:dyDescent="0.3">
      <c r="A36" s="94"/>
      <c r="B36" s="94"/>
      <c r="C36" s="94"/>
      <c r="D36" s="94"/>
      <c r="E36" s="94"/>
      <c r="F36" s="94"/>
      <c r="G36" s="117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114"/>
      <c r="Y36" s="93">
        <f t="shared" si="0"/>
        <v>0</v>
      </c>
    </row>
    <row r="37" spans="1:25" ht="24.75" thickBot="1" x14ac:dyDescent="0.3">
      <c r="A37" s="118" t="s">
        <v>214</v>
      </c>
      <c r="B37" s="95" t="s">
        <v>215</v>
      </c>
      <c r="C37" s="95"/>
      <c r="D37" s="95"/>
      <c r="E37" s="95"/>
      <c r="F37" s="95"/>
      <c r="G37" s="119">
        <v>11036</v>
      </c>
      <c r="H37" s="95"/>
      <c r="I37" s="95"/>
      <c r="J37" s="95"/>
      <c r="K37" s="95">
        <v>602721</v>
      </c>
      <c r="L37" s="95">
        <v>5000</v>
      </c>
      <c r="M37" s="95">
        <v>5000</v>
      </c>
      <c r="N37" s="95"/>
      <c r="O37" s="95"/>
      <c r="P37" s="95"/>
      <c r="Q37" s="95"/>
      <c r="R37" s="95"/>
      <c r="S37" s="95"/>
      <c r="T37" s="95"/>
      <c r="U37" s="120"/>
      <c r="V37" s="121"/>
      <c r="W37" s="121"/>
      <c r="X37" s="114"/>
      <c r="Y37" s="93">
        <f t="shared" si="0"/>
        <v>623757</v>
      </c>
    </row>
    <row r="38" spans="1:25" ht="36.75" thickBot="1" x14ac:dyDescent="0.3">
      <c r="A38" s="110" t="s">
        <v>216</v>
      </c>
      <c r="B38" s="92" t="s">
        <v>217</v>
      </c>
      <c r="C38" s="92"/>
      <c r="D38" s="92"/>
      <c r="E38" s="92"/>
      <c r="F38" s="92"/>
      <c r="G38" s="111">
        <v>172738</v>
      </c>
      <c r="H38" s="92"/>
      <c r="I38" s="92"/>
      <c r="J38" s="92"/>
      <c r="K38" s="92">
        <v>422262</v>
      </c>
      <c r="L38" s="92">
        <v>30000</v>
      </c>
      <c r="M38" s="92">
        <v>20000</v>
      </c>
      <c r="N38" s="92">
        <v>25000</v>
      </c>
      <c r="O38" s="92"/>
      <c r="P38" s="92"/>
      <c r="Q38" s="92"/>
      <c r="R38" s="92">
        <v>5000</v>
      </c>
      <c r="S38" s="92">
        <v>5000</v>
      </c>
      <c r="T38" s="92"/>
      <c r="U38" s="112"/>
      <c r="V38" s="113"/>
      <c r="W38" s="113"/>
      <c r="X38" s="114"/>
      <c r="Y38" s="93">
        <f t="shared" si="0"/>
        <v>680000</v>
      </c>
    </row>
    <row r="39" spans="1:25" s="89" customFormat="1" ht="24.75" thickBot="1" x14ac:dyDescent="0.3">
      <c r="A39" s="115" t="s">
        <v>218</v>
      </c>
      <c r="B39" s="93" t="s">
        <v>219</v>
      </c>
      <c r="C39" s="93">
        <f>SUM(C37:C38)</f>
        <v>0</v>
      </c>
      <c r="D39" s="93">
        <f t="shared" ref="D39:X39" si="15">SUM(D37:D38)</f>
        <v>0</v>
      </c>
      <c r="E39" s="93">
        <f t="shared" ref="E39" si="16">SUM(E37:E38)</f>
        <v>0</v>
      </c>
      <c r="F39" s="93">
        <f t="shared" si="15"/>
        <v>0</v>
      </c>
      <c r="G39" s="116">
        <f t="shared" si="15"/>
        <v>183774</v>
      </c>
      <c r="H39" s="93">
        <f t="shared" si="15"/>
        <v>0</v>
      </c>
      <c r="I39" s="93">
        <f t="shared" si="15"/>
        <v>0</v>
      </c>
      <c r="J39" s="93">
        <f t="shared" si="15"/>
        <v>0</v>
      </c>
      <c r="K39" s="93">
        <f t="shared" si="15"/>
        <v>1024983</v>
      </c>
      <c r="L39" s="93">
        <f t="shared" si="15"/>
        <v>35000</v>
      </c>
      <c r="M39" s="93">
        <f t="shared" si="15"/>
        <v>25000</v>
      </c>
      <c r="N39" s="93">
        <f t="shared" si="15"/>
        <v>25000</v>
      </c>
      <c r="O39" s="93">
        <f t="shared" si="15"/>
        <v>0</v>
      </c>
      <c r="P39" s="93">
        <f t="shared" si="15"/>
        <v>0</v>
      </c>
      <c r="Q39" s="93">
        <f t="shared" si="15"/>
        <v>0</v>
      </c>
      <c r="R39" s="93">
        <f t="shared" si="15"/>
        <v>5000</v>
      </c>
      <c r="S39" s="93">
        <f t="shared" si="15"/>
        <v>5000</v>
      </c>
      <c r="T39" s="93">
        <f t="shared" si="15"/>
        <v>0</v>
      </c>
      <c r="U39" s="93">
        <f t="shared" si="15"/>
        <v>0</v>
      </c>
      <c r="V39" s="93">
        <f t="shared" si="15"/>
        <v>0</v>
      </c>
      <c r="W39" s="93">
        <f t="shared" si="15"/>
        <v>0</v>
      </c>
      <c r="X39" s="93">
        <f t="shared" si="15"/>
        <v>0</v>
      </c>
      <c r="Y39" s="93">
        <f t="shared" si="0"/>
        <v>1303757</v>
      </c>
    </row>
    <row r="40" spans="1:25" ht="15.75" thickBot="1" x14ac:dyDescent="0.3">
      <c r="A40" s="94"/>
      <c r="B40" s="94"/>
      <c r="C40" s="94"/>
      <c r="D40" s="94"/>
      <c r="E40" s="94"/>
      <c r="F40" s="94"/>
      <c r="G40" s="117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114"/>
      <c r="Y40" s="93">
        <f t="shared" si="0"/>
        <v>0</v>
      </c>
    </row>
    <row r="41" spans="1:25" ht="15.75" thickBot="1" x14ac:dyDescent="0.3">
      <c r="A41" s="118" t="s">
        <v>220</v>
      </c>
      <c r="B41" s="95" t="s">
        <v>221</v>
      </c>
      <c r="C41" s="95"/>
      <c r="D41" s="95">
        <v>150000</v>
      </c>
      <c r="E41" s="95"/>
      <c r="F41" s="95"/>
      <c r="G41" s="119">
        <v>250000</v>
      </c>
      <c r="H41" s="95"/>
      <c r="I41" s="95"/>
      <c r="J41" s="95">
        <v>2750000</v>
      </c>
      <c r="K41" s="95">
        <v>1000000</v>
      </c>
      <c r="L41" s="95">
        <v>25000</v>
      </c>
      <c r="M41" s="95">
        <v>350000</v>
      </c>
      <c r="N41" s="95">
        <v>200000</v>
      </c>
      <c r="O41" s="95"/>
      <c r="P41" s="95"/>
      <c r="Q41" s="95"/>
      <c r="R41" s="95"/>
      <c r="S41" s="95"/>
      <c r="T41" s="95"/>
      <c r="U41" s="120"/>
      <c r="V41" s="121"/>
      <c r="W41" s="121"/>
      <c r="X41" s="114"/>
      <c r="Y41" s="93">
        <f t="shared" si="0"/>
        <v>4725000</v>
      </c>
    </row>
    <row r="42" spans="1:25" ht="15.75" thickBot="1" x14ac:dyDescent="0.3">
      <c r="A42" s="110" t="s">
        <v>222</v>
      </c>
      <c r="B42" s="92" t="s">
        <v>223</v>
      </c>
      <c r="C42" s="92"/>
      <c r="D42" s="92">
        <v>50000</v>
      </c>
      <c r="E42" s="92"/>
      <c r="F42" s="92"/>
      <c r="G42" s="111">
        <v>400000</v>
      </c>
      <c r="H42" s="92"/>
      <c r="I42" s="92"/>
      <c r="J42" s="92"/>
      <c r="K42" s="92">
        <v>800000</v>
      </c>
      <c r="L42" s="92">
        <v>25000</v>
      </c>
      <c r="M42" s="92">
        <v>600000</v>
      </c>
      <c r="N42" s="92">
        <v>300000</v>
      </c>
      <c r="O42" s="92"/>
      <c r="P42" s="92"/>
      <c r="Q42" s="92"/>
      <c r="R42" s="92"/>
      <c r="S42" s="92"/>
      <c r="T42" s="92"/>
      <c r="U42" s="112"/>
      <c r="V42" s="113"/>
      <c r="W42" s="113"/>
      <c r="X42" s="114"/>
      <c r="Y42" s="93">
        <f t="shared" si="0"/>
        <v>2175000</v>
      </c>
    </row>
    <row r="43" spans="1:25" ht="24.75" thickBot="1" x14ac:dyDescent="0.3">
      <c r="A43" s="110" t="s">
        <v>224</v>
      </c>
      <c r="B43" s="92" t="s">
        <v>225</v>
      </c>
      <c r="C43" s="92"/>
      <c r="D43" s="92">
        <v>50000</v>
      </c>
      <c r="E43" s="92"/>
      <c r="F43" s="92"/>
      <c r="G43" s="111">
        <v>113602</v>
      </c>
      <c r="H43" s="92"/>
      <c r="I43" s="92"/>
      <c r="J43" s="92"/>
      <c r="K43" s="92">
        <f>1000000-597634</f>
        <v>402366</v>
      </c>
      <c r="L43" s="92">
        <v>54158</v>
      </c>
      <c r="M43" s="92">
        <v>86596</v>
      </c>
      <c r="N43" s="92">
        <v>209466</v>
      </c>
      <c r="O43" s="92"/>
      <c r="P43" s="92"/>
      <c r="Q43" s="92"/>
      <c r="R43" s="92"/>
      <c r="S43" s="92"/>
      <c r="T43" s="92"/>
      <c r="U43" s="112"/>
      <c r="V43" s="113"/>
      <c r="W43" s="113"/>
      <c r="X43" s="114"/>
      <c r="Y43" s="93">
        <f t="shared" si="0"/>
        <v>916188</v>
      </c>
    </row>
    <row r="44" spans="1:25" s="89" customFormat="1" ht="15.75" thickBot="1" x14ac:dyDescent="0.3">
      <c r="A44" s="115" t="s">
        <v>226</v>
      </c>
      <c r="B44" s="93" t="s">
        <v>227</v>
      </c>
      <c r="C44" s="93">
        <f>SUM(C40:C43)</f>
        <v>0</v>
      </c>
      <c r="D44" s="93">
        <f t="shared" ref="D44:X44" si="17">SUM(D40:D43)</f>
        <v>250000</v>
      </c>
      <c r="E44" s="93">
        <f t="shared" ref="E44" si="18">SUM(E40:E43)</f>
        <v>0</v>
      </c>
      <c r="F44" s="93">
        <f t="shared" si="17"/>
        <v>0</v>
      </c>
      <c r="G44" s="116">
        <f t="shared" si="17"/>
        <v>763602</v>
      </c>
      <c r="H44" s="93">
        <f t="shared" si="17"/>
        <v>0</v>
      </c>
      <c r="I44" s="93">
        <f t="shared" si="17"/>
        <v>0</v>
      </c>
      <c r="J44" s="93">
        <f t="shared" si="17"/>
        <v>2750000</v>
      </c>
      <c r="K44" s="93">
        <f t="shared" si="17"/>
        <v>2202366</v>
      </c>
      <c r="L44" s="93">
        <f t="shared" si="17"/>
        <v>104158</v>
      </c>
      <c r="M44" s="93">
        <f>SUM(M40:M43)</f>
        <v>1036596</v>
      </c>
      <c r="N44" s="93">
        <f t="shared" si="17"/>
        <v>709466</v>
      </c>
      <c r="O44" s="93">
        <f t="shared" si="17"/>
        <v>0</v>
      </c>
      <c r="P44" s="93">
        <f t="shared" si="17"/>
        <v>0</v>
      </c>
      <c r="Q44" s="93">
        <f t="shared" si="17"/>
        <v>0</v>
      </c>
      <c r="R44" s="93">
        <f t="shared" si="17"/>
        <v>0</v>
      </c>
      <c r="S44" s="93">
        <f t="shared" si="17"/>
        <v>0</v>
      </c>
      <c r="T44" s="93">
        <f t="shared" si="17"/>
        <v>0</v>
      </c>
      <c r="U44" s="93">
        <f t="shared" si="17"/>
        <v>0</v>
      </c>
      <c r="V44" s="93">
        <f t="shared" si="17"/>
        <v>0</v>
      </c>
      <c r="W44" s="93">
        <f t="shared" si="17"/>
        <v>0</v>
      </c>
      <c r="X44" s="93">
        <f t="shared" si="17"/>
        <v>0</v>
      </c>
      <c r="Y44" s="93">
        <f t="shared" si="0"/>
        <v>7816188</v>
      </c>
    </row>
    <row r="45" spans="1:25" ht="15.75" thickBot="1" x14ac:dyDescent="0.3">
      <c r="A45" s="94"/>
      <c r="B45" s="94"/>
      <c r="C45" s="94"/>
      <c r="D45" s="94"/>
      <c r="E45" s="94"/>
      <c r="F45" s="94"/>
      <c r="G45" s="117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14"/>
      <c r="Y45" s="93">
        <f t="shared" si="0"/>
        <v>0</v>
      </c>
    </row>
    <row r="46" spans="1:25" ht="15.75" thickBot="1" x14ac:dyDescent="0.3">
      <c r="A46" s="118" t="s">
        <v>228</v>
      </c>
      <c r="B46" s="95" t="s">
        <v>229</v>
      </c>
      <c r="C46" s="95"/>
      <c r="D46" s="95"/>
      <c r="E46" s="95"/>
      <c r="F46" s="95"/>
      <c r="G46" s="119"/>
      <c r="H46" s="95"/>
      <c r="I46" s="95"/>
      <c r="J46" s="95"/>
      <c r="K46" s="95"/>
      <c r="L46" s="95"/>
      <c r="M46" s="95"/>
      <c r="N46" s="95"/>
      <c r="O46" s="95"/>
      <c r="P46" s="95">
        <v>412020</v>
      </c>
      <c r="Q46" s="95"/>
      <c r="R46" s="95">
        <v>5391395</v>
      </c>
      <c r="S46" s="95"/>
      <c r="T46" s="95"/>
      <c r="U46" s="120"/>
      <c r="V46" s="121"/>
      <c r="W46" s="121"/>
      <c r="X46" s="114"/>
      <c r="Y46" s="93">
        <f t="shared" si="0"/>
        <v>5803415</v>
      </c>
    </row>
    <row r="47" spans="1:25" ht="15.75" thickBot="1" x14ac:dyDescent="0.3">
      <c r="A47" s="94"/>
      <c r="B47" s="94"/>
      <c r="C47" s="94"/>
      <c r="D47" s="94"/>
      <c r="E47" s="94"/>
      <c r="F47" s="94"/>
      <c r="G47" s="117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114"/>
      <c r="Y47" s="93">
        <f t="shared" si="0"/>
        <v>0</v>
      </c>
    </row>
    <row r="48" spans="1:25" ht="36.75" thickBot="1" x14ac:dyDescent="0.3">
      <c r="A48" s="118" t="s">
        <v>230</v>
      </c>
      <c r="B48" s="95" t="s">
        <v>231</v>
      </c>
      <c r="C48" s="95"/>
      <c r="D48" s="95">
        <v>150000</v>
      </c>
      <c r="E48" s="95"/>
      <c r="F48" s="95"/>
      <c r="G48" s="119">
        <v>100000</v>
      </c>
      <c r="H48" s="95"/>
      <c r="I48" s="95">
        <v>0</v>
      </c>
      <c r="J48" s="95"/>
      <c r="K48" s="95">
        <v>21923</v>
      </c>
      <c r="L48" s="95">
        <v>30000</v>
      </c>
      <c r="M48" s="95"/>
      <c r="N48" s="95"/>
      <c r="O48" s="95"/>
      <c r="P48" s="95"/>
      <c r="Q48" s="95"/>
      <c r="R48" s="95">
        <v>5000</v>
      </c>
      <c r="S48" s="95">
        <v>5000</v>
      </c>
      <c r="T48" s="95"/>
      <c r="U48" s="120"/>
      <c r="V48" s="121"/>
      <c r="W48" s="121"/>
      <c r="X48" s="114"/>
      <c r="Y48" s="93">
        <f t="shared" si="0"/>
        <v>311923</v>
      </c>
    </row>
    <row r="49" spans="1:25" ht="15.75" thickBot="1" x14ac:dyDescent="0.3">
      <c r="A49" s="94"/>
      <c r="B49" s="94"/>
      <c r="C49" s="94"/>
      <c r="D49" s="94"/>
      <c r="E49" s="94"/>
      <c r="F49" s="94"/>
      <c r="G49" s="117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114"/>
      <c r="Y49" s="93">
        <f t="shared" si="0"/>
        <v>0</v>
      </c>
    </row>
    <row r="50" spans="1:25" ht="36.75" thickBot="1" x14ac:dyDescent="0.3">
      <c r="A50" s="118" t="s">
        <v>232</v>
      </c>
      <c r="B50" s="95" t="s">
        <v>233</v>
      </c>
      <c r="C50" s="95"/>
      <c r="D50" s="95"/>
      <c r="E50" s="95"/>
      <c r="F50" s="95"/>
      <c r="G50" s="119"/>
      <c r="H50" s="95"/>
      <c r="I50" s="95"/>
      <c r="J50" s="95"/>
      <c r="K50" s="95">
        <v>60611</v>
      </c>
      <c r="L50" s="95">
        <v>20000</v>
      </c>
      <c r="M50" s="95"/>
      <c r="N50" s="95"/>
      <c r="O50" s="95"/>
      <c r="P50" s="95"/>
      <c r="Q50" s="95"/>
      <c r="R50" s="95">
        <v>5000</v>
      </c>
      <c r="S50" s="95">
        <v>5000</v>
      </c>
      <c r="T50" s="95"/>
      <c r="U50" s="120"/>
      <c r="V50" s="121"/>
      <c r="W50" s="121"/>
      <c r="X50" s="114"/>
      <c r="Y50" s="93">
        <f t="shared" si="0"/>
        <v>90611</v>
      </c>
    </row>
    <row r="51" spans="1:25" ht="15.75" thickBot="1" x14ac:dyDescent="0.3">
      <c r="A51" s="94"/>
      <c r="B51" s="94"/>
      <c r="C51" s="94"/>
      <c r="D51" s="94"/>
      <c r="E51" s="94"/>
      <c r="F51" s="94"/>
      <c r="G51" s="117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114"/>
      <c r="Y51" s="93">
        <f t="shared" si="0"/>
        <v>0</v>
      </c>
    </row>
    <row r="52" spans="1:25" ht="24.75" thickBot="1" x14ac:dyDescent="0.3">
      <c r="A52" s="118" t="s">
        <v>234</v>
      </c>
      <c r="B52" s="95" t="s">
        <v>235</v>
      </c>
      <c r="C52" s="95"/>
      <c r="D52" s="95"/>
      <c r="E52" s="95"/>
      <c r="F52" s="95"/>
      <c r="G52" s="119"/>
      <c r="H52" s="95"/>
      <c r="I52" s="95"/>
      <c r="J52" s="95"/>
      <c r="K52" s="95">
        <f>350000+350000</f>
        <v>700000</v>
      </c>
      <c r="L52" s="95"/>
      <c r="M52" s="95"/>
      <c r="N52" s="95"/>
      <c r="O52" s="95"/>
      <c r="P52" s="95"/>
      <c r="Q52" s="95"/>
      <c r="R52" s="95"/>
      <c r="S52" s="95"/>
      <c r="T52" s="95"/>
      <c r="U52" s="120"/>
      <c r="V52" s="121"/>
      <c r="W52" s="121"/>
      <c r="X52" s="114"/>
      <c r="Y52" s="93">
        <f t="shared" si="0"/>
        <v>700000</v>
      </c>
    </row>
    <row r="53" spans="1:25" ht="36.75" thickBot="1" x14ac:dyDescent="0.3">
      <c r="A53" s="110" t="s">
        <v>236</v>
      </c>
      <c r="B53" s="92" t="s">
        <v>237</v>
      </c>
      <c r="C53" s="92"/>
      <c r="D53" s="92"/>
      <c r="E53" s="92"/>
      <c r="F53" s="92"/>
      <c r="G53" s="111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112"/>
      <c r="V53" s="113"/>
      <c r="W53" s="113"/>
      <c r="X53" s="114"/>
      <c r="Y53" s="93">
        <f t="shared" si="0"/>
        <v>0</v>
      </c>
    </row>
    <row r="54" spans="1:25" ht="24.75" thickBot="1" x14ac:dyDescent="0.3">
      <c r="A54" s="110" t="s">
        <v>238</v>
      </c>
      <c r="B54" s="92" t="s">
        <v>239</v>
      </c>
      <c r="C54" s="92"/>
      <c r="D54" s="92"/>
      <c r="E54" s="92"/>
      <c r="F54" s="92"/>
      <c r="G54" s="111"/>
      <c r="H54" s="92"/>
      <c r="I54" s="92"/>
      <c r="J54" s="92"/>
      <c r="K54" s="92">
        <v>500000</v>
      </c>
      <c r="L54" s="92">
        <v>10000</v>
      </c>
      <c r="M54" s="92"/>
      <c r="N54" s="92"/>
      <c r="O54" s="92"/>
      <c r="P54" s="92"/>
      <c r="Q54" s="92"/>
      <c r="R54" s="92"/>
      <c r="S54" s="92"/>
      <c r="T54" s="92"/>
      <c r="U54" s="112"/>
      <c r="V54" s="113"/>
      <c r="W54" s="113"/>
      <c r="X54" s="114"/>
      <c r="Y54" s="93">
        <f t="shared" si="0"/>
        <v>510000</v>
      </c>
    </row>
    <row r="55" spans="1:25" ht="36.75" thickBot="1" x14ac:dyDescent="0.3">
      <c r="A55" s="110" t="s">
        <v>240</v>
      </c>
      <c r="B55" s="92" t="s">
        <v>241</v>
      </c>
      <c r="C55" s="92"/>
      <c r="D55" s="92">
        <v>0</v>
      </c>
      <c r="E55" s="92">
        <v>0</v>
      </c>
      <c r="F55" s="92"/>
      <c r="G55" s="111">
        <v>3575708</v>
      </c>
      <c r="H55" s="92"/>
      <c r="I55" s="92">
        <v>4241</v>
      </c>
      <c r="J55" s="92"/>
      <c r="K55" s="92">
        <f>5178997+2097945</f>
        <v>7276942</v>
      </c>
      <c r="L55" s="92">
        <v>20000</v>
      </c>
      <c r="M55" s="92">
        <v>201000</v>
      </c>
      <c r="N55" s="92">
        <v>2362437</v>
      </c>
      <c r="O55" s="92"/>
      <c r="P55" s="92"/>
      <c r="Q55" s="92"/>
      <c r="R55" s="92">
        <v>0</v>
      </c>
      <c r="S55" s="92">
        <v>0</v>
      </c>
      <c r="T55" s="92"/>
      <c r="U55" s="112"/>
      <c r="V55" s="113">
        <v>3854627</v>
      </c>
      <c r="W55" s="113">
        <v>5539688</v>
      </c>
      <c r="X55" s="114"/>
      <c r="Y55" s="93">
        <f t="shared" si="0"/>
        <v>22834643</v>
      </c>
    </row>
    <row r="56" spans="1:25" s="89" customFormat="1" ht="24.75" thickBot="1" x14ac:dyDescent="0.3">
      <c r="A56" s="115" t="s">
        <v>242</v>
      </c>
      <c r="B56" s="93" t="s">
        <v>243</v>
      </c>
      <c r="C56" s="93">
        <f>SUM(C52:C55)</f>
        <v>0</v>
      </c>
      <c r="D56" s="93">
        <f t="shared" ref="D56:X56" si="19">SUM(D52:D55)</f>
        <v>0</v>
      </c>
      <c r="E56" s="93">
        <f t="shared" ref="E56" si="20">SUM(E52:E55)</f>
        <v>0</v>
      </c>
      <c r="F56" s="93">
        <f t="shared" si="19"/>
        <v>0</v>
      </c>
      <c r="G56" s="116">
        <f t="shared" si="19"/>
        <v>3575708</v>
      </c>
      <c r="H56" s="93">
        <f t="shared" si="19"/>
        <v>0</v>
      </c>
      <c r="I56" s="93">
        <f t="shared" si="19"/>
        <v>4241</v>
      </c>
      <c r="J56" s="93">
        <f t="shared" si="19"/>
        <v>0</v>
      </c>
      <c r="K56" s="93">
        <f t="shared" si="19"/>
        <v>8476942</v>
      </c>
      <c r="L56" s="93">
        <f t="shared" si="19"/>
        <v>30000</v>
      </c>
      <c r="M56" s="93">
        <f t="shared" si="19"/>
        <v>201000</v>
      </c>
      <c r="N56" s="93">
        <f t="shared" si="19"/>
        <v>2362437</v>
      </c>
      <c r="O56" s="93">
        <f t="shared" si="19"/>
        <v>0</v>
      </c>
      <c r="P56" s="93">
        <f t="shared" si="19"/>
        <v>0</v>
      </c>
      <c r="Q56" s="93">
        <f t="shared" si="19"/>
        <v>0</v>
      </c>
      <c r="R56" s="93">
        <f t="shared" si="19"/>
        <v>0</v>
      </c>
      <c r="S56" s="93">
        <f t="shared" si="19"/>
        <v>0</v>
      </c>
      <c r="T56" s="93">
        <f t="shared" si="19"/>
        <v>0</v>
      </c>
      <c r="U56" s="93">
        <f t="shared" si="19"/>
        <v>0</v>
      </c>
      <c r="V56" s="93">
        <f t="shared" si="19"/>
        <v>3854627</v>
      </c>
      <c r="W56" s="93">
        <f t="shared" si="19"/>
        <v>5539688</v>
      </c>
      <c r="X56" s="93">
        <f t="shared" si="19"/>
        <v>0</v>
      </c>
      <c r="Y56" s="93">
        <f t="shared" si="0"/>
        <v>24044643</v>
      </c>
    </row>
    <row r="57" spans="1:25" ht="15.75" thickBot="1" x14ac:dyDescent="0.3">
      <c r="A57" s="94"/>
      <c r="B57" s="94"/>
      <c r="C57" s="94"/>
      <c r="D57" s="94"/>
      <c r="E57" s="94"/>
      <c r="F57" s="94"/>
      <c r="G57" s="117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114"/>
      <c r="Y57" s="93">
        <f t="shared" si="0"/>
        <v>0</v>
      </c>
    </row>
    <row r="58" spans="1:25" s="89" customFormat="1" ht="24.75" thickBot="1" x14ac:dyDescent="0.3">
      <c r="A58" s="105" t="s">
        <v>244</v>
      </c>
      <c r="B58" s="91" t="s">
        <v>245</v>
      </c>
      <c r="C58" s="91">
        <f>C56+C50+C48+C46+C44</f>
        <v>0</v>
      </c>
      <c r="D58" s="91">
        <f t="shared" ref="D58:X58" si="21">D56+D50+D48+D46+D44</f>
        <v>400000</v>
      </c>
      <c r="E58" s="91">
        <f t="shared" ref="E58" si="22">E56+E50+E48+E46+E44</f>
        <v>0</v>
      </c>
      <c r="F58" s="91">
        <f t="shared" si="21"/>
        <v>0</v>
      </c>
      <c r="G58" s="106">
        <f t="shared" si="21"/>
        <v>4439310</v>
      </c>
      <c r="H58" s="91">
        <f t="shared" si="21"/>
        <v>0</v>
      </c>
      <c r="I58" s="91">
        <f t="shared" si="21"/>
        <v>4241</v>
      </c>
      <c r="J58" s="91">
        <f t="shared" si="21"/>
        <v>2750000</v>
      </c>
      <c r="K58" s="91">
        <f t="shared" si="21"/>
        <v>10761842</v>
      </c>
      <c r="L58" s="91">
        <f t="shared" si="21"/>
        <v>184158</v>
      </c>
      <c r="M58" s="91">
        <f t="shared" si="21"/>
        <v>1237596</v>
      </c>
      <c r="N58" s="91">
        <f t="shared" si="21"/>
        <v>3071903</v>
      </c>
      <c r="O58" s="91">
        <f t="shared" si="21"/>
        <v>0</v>
      </c>
      <c r="P58" s="91">
        <f t="shared" si="21"/>
        <v>412020</v>
      </c>
      <c r="Q58" s="91">
        <f t="shared" si="21"/>
        <v>0</v>
      </c>
      <c r="R58" s="91">
        <f t="shared" si="21"/>
        <v>5401395</v>
      </c>
      <c r="S58" s="91">
        <f t="shared" si="21"/>
        <v>10000</v>
      </c>
      <c r="T58" s="91">
        <f t="shared" si="21"/>
        <v>0</v>
      </c>
      <c r="U58" s="91">
        <f t="shared" si="21"/>
        <v>0</v>
      </c>
      <c r="V58" s="91">
        <f t="shared" si="21"/>
        <v>3854627</v>
      </c>
      <c r="W58" s="91">
        <f t="shared" si="21"/>
        <v>5539688</v>
      </c>
      <c r="X58" s="91">
        <f t="shared" si="21"/>
        <v>0</v>
      </c>
      <c r="Y58" s="93">
        <f t="shared" si="0"/>
        <v>38066780</v>
      </c>
    </row>
    <row r="59" spans="1:25" ht="15.75" thickBot="1" x14ac:dyDescent="0.3">
      <c r="A59" s="94"/>
      <c r="B59" s="94"/>
      <c r="C59" s="94"/>
      <c r="D59" s="94"/>
      <c r="E59" s="94"/>
      <c r="F59" s="94"/>
      <c r="G59" s="117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114"/>
      <c r="Y59" s="93">
        <f t="shared" si="0"/>
        <v>0</v>
      </c>
    </row>
    <row r="60" spans="1:25" ht="36.75" thickBot="1" x14ac:dyDescent="0.3">
      <c r="A60" s="118" t="s">
        <v>246</v>
      </c>
      <c r="B60" s="95" t="s">
        <v>247</v>
      </c>
      <c r="C60" s="95"/>
      <c r="D60" s="95"/>
      <c r="E60" s="95"/>
      <c r="F60" s="95"/>
      <c r="G60" s="119"/>
      <c r="H60" s="95"/>
      <c r="I60" s="95"/>
      <c r="J60" s="95"/>
      <c r="K60" s="95"/>
      <c r="L60" s="95">
        <v>0</v>
      </c>
      <c r="M60" s="95"/>
      <c r="N60" s="95"/>
      <c r="O60" s="95"/>
      <c r="P60" s="95"/>
      <c r="Q60" s="95"/>
      <c r="R60" s="95"/>
      <c r="S60" s="95"/>
      <c r="T60" s="95"/>
      <c r="U60" s="120"/>
      <c r="V60" s="121"/>
      <c r="W60" s="121"/>
      <c r="X60" s="114"/>
      <c r="Y60" s="93">
        <f t="shared" si="0"/>
        <v>0</v>
      </c>
    </row>
    <row r="61" spans="1:25" ht="15.75" thickBot="1" x14ac:dyDescent="0.3">
      <c r="A61" s="94"/>
      <c r="B61" s="94"/>
      <c r="C61" s="94"/>
      <c r="D61" s="94"/>
      <c r="E61" s="94"/>
      <c r="F61" s="94"/>
      <c r="G61" s="117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114"/>
      <c r="Y61" s="93">
        <f t="shared" si="0"/>
        <v>0</v>
      </c>
    </row>
    <row r="62" spans="1:25" ht="15.75" thickBot="1" x14ac:dyDescent="0.3">
      <c r="A62" s="118" t="s">
        <v>248</v>
      </c>
      <c r="B62" s="95" t="s">
        <v>249</v>
      </c>
      <c r="C62" s="95">
        <v>0</v>
      </c>
      <c r="D62" s="95">
        <v>167508</v>
      </c>
      <c r="E62" s="95">
        <v>94500</v>
      </c>
      <c r="F62" s="95">
        <v>0</v>
      </c>
      <c r="G62" s="119">
        <v>180869</v>
      </c>
      <c r="H62" s="95">
        <v>0</v>
      </c>
      <c r="I62" s="95">
        <v>385545</v>
      </c>
      <c r="J62" s="95">
        <v>1174781</v>
      </c>
      <c r="K62" s="95">
        <v>2616620</v>
      </c>
      <c r="L62" s="95">
        <v>82109</v>
      </c>
      <c r="M62" s="95">
        <v>445685</v>
      </c>
      <c r="N62" s="95">
        <v>1466939</v>
      </c>
      <c r="O62" s="95">
        <v>0</v>
      </c>
      <c r="P62" s="95">
        <v>131935</v>
      </c>
      <c r="Q62" s="95"/>
      <c r="R62" s="95">
        <v>1952444</v>
      </c>
      <c r="S62" s="95">
        <v>20790</v>
      </c>
      <c r="T62" s="95">
        <v>203169</v>
      </c>
      <c r="U62" s="120"/>
      <c r="V62" s="121">
        <v>131419</v>
      </c>
      <c r="W62" s="121">
        <v>362948</v>
      </c>
      <c r="X62" s="114">
        <v>0</v>
      </c>
      <c r="Y62" s="93">
        <f t="shared" si="0"/>
        <v>9417261</v>
      </c>
    </row>
    <row r="63" spans="1:25" ht="15.75" thickBot="1" x14ac:dyDescent="0.3">
      <c r="A63" s="110" t="s">
        <v>250</v>
      </c>
      <c r="B63" s="92" t="s">
        <v>251</v>
      </c>
      <c r="C63" s="92"/>
      <c r="D63" s="92"/>
      <c r="E63" s="92"/>
      <c r="F63" s="92"/>
      <c r="G63" s="111"/>
      <c r="H63" s="92"/>
      <c r="I63" s="92"/>
      <c r="J63" s="92"/>
      <c r="K63" s="92">
        <v>600000</v>
      </c>
      <c r="L63" s="92"/>
      <c r="M63" s="92"/>
      <c r="N63" s="92"/>
      <c r="O63" s="92"/>
      <c r="P63" s="92"/>
      <c r="Q63" s="92"/>
      <c r="R63" s="92"/>
      <c r="S63" s="92"/>
      <c r="T63" s="92"/>
      <c r="U63" s="112"/>
      <c r="V63" s="113"/>
      <c r="W63" s="113"/>
      <c r="X63" s="114"/>
      <c r="Y63" s="93">
        <f t="shared" si="0"/>
        <v>600000</v>
      </c>
    </row>
    <row r="64" spans="1:25" ht="15.75" thickBot="1" x14ac:dyDescent="0.3">
      <c r="A64" s="110" t="s">
        <v>252</v>
      </c>
      <c r="B64" s="92" t="s">
        <v>253</v>
      </c>
      <c r="C64" s="92"/>
      <c r="D64" s="92"/>
      <c r="E64" s="92"/>
      <c r="F64" s="92">
        <v>50000</v>
      </c>
      <c r="G64" s="111"/>
      <c r="H64" s="92"/>
      <c r="I64" s="92"/>
      <c r="J64" s="92"/>
      <c r="K64" s="92">
        <v>0</v>
      </c>
      <c r="L64" s="92"/>
      <c r="M64" s="92"/>
      <c r="N64" s="92"/>
      <c r="O64" s="92"/>
      <c r="P64" s="92"/>
      <c r="Q64" s="92"/>
      <c r="R64" s="92"/>
      <c r="S64" s="92"/>
      <c r="T64" s="92"/>
      <c r="U64" s="112"/>
      <c r="V64" s="113"/>
      <c r="W64" s="113"/>
      <c r="X64" s="114"/>
      <c r="Y64" s="93">
        <f t="shared" si="0"/>
        <v>50000</v>
      </c>
    </row>
    <row r="65" spans="1:25" ht="15.75" thickBot="1" x14ac:dyDescent="0.3">
      <c r="A65" s="94"/>
      <c r="B65" s="94"/>
      <c r="C65" s="94"/>
      <c r="D65" s="94"/>
      <c r="E65" s="94"/>
      <c r="F65" s="94"/>
      <c r="G65" s="117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114"/>
      <c r="Y65" s="93">
        <f t="shared" si="0"/>
        <v>0</v>
      </c>
    </row>
    <row r="66" spans="1:25" ht="36.75" thickBot="1" x14ac:dyDescent="0.3">
      <c r="A66" s="118" t="s">
        <v>254</v>
      </c>
      <c r="B66" s="95" t="s">
        <v>255</v>
      </c>
      <c r="C66" s="95"/>
      <c r="D66" s="95"/>
      <c r="E66" s="95"/>
      <c r="F66" s="95"/>
      <c r="G66" s="119"/>
      <c r="H66" s="95"/>
      <c r="I66" s="95"/>
      <c r="J66" s="95"/>
      <c r="K66" s="95">
        <v>0</v>
      </c>
      <c r="L66" s="95"/>
      <c r="M66" s="95">
        <v>39747</v>
      </c>
      <c r="N66" s="95"/>
      <c r="O66" s="95"/>
      <c r="P66" s="95"/>
      <c r="Q66" s="95"/>
      <c r="R66" s="95"/>
      <c r="S66" s="95"/>
      <c r="T66" s="95"/>
      <c r="U66" s="120"/>
      <c r="V66" s="121"/>
      <c r="W66" s="121"/>
      <c r="X66" s="114"/>
      <c r="Y66" s="93">
        <f t="shared" si="0"/>
        <v>39747</v>
      </c>
    </row>
    <row r="67" spans="1:25" ht="24.75" thickBot="1" x14ac:dyDescent="0.3">
      <c r="A67" s="110" t="s">
        <v>256</v>
      </c>
      <c r="B67" s="92" t="s">
        <v>257</v>
      </c>
      <c r="C67" s="92"/>
      <c r="D67" s="92"/>
      <c r="E67" s="92"/>
      <c r="F67" s="92"/>
      <c r="G67" s="111"/>
      <c r="H67" s="92"/>
      <c r="I67" s="92">
        <v>0</v>
      </c>
      <c r="J67" s="92"/>
      <c r="K67" s="92">
        <v>1457670</v>
      </c>
      <c r="L67" s="92">
        <v>20000</v>
      </c>
      <c r="M67" s="92">
        <v>0</v>
      </c>
      <c r="N67" s="92">
        <v>0</v>
      </c>
      <c r="O67" s="92"/>
      <c r="P67" s="92"/>
      <c r="Q67" s="92"/>
      <c r="R67" s="92">
        <v>10000</v>
      </c>
      <c r="S67" s="92">
        <v>10000</v>
      </c>
      <c r="T67" s="92"/>
      <c r="U67" s="112"/>
      <c r="V67" s="113"/>
      <c r="W67" s="113"/>
      <c r="X67" s="114"/>
      <c r="Y67" s="93">
        <f t="shared" si="0"/>
        <v>1497670</v>
      </c>
    </row>
    <row r="68" spans="1:25" s="89" customFormat="1" ht="24.75" thickBot="1" x14ac:dyDescent="0.3">
      <c r="A68" s="115" t="s">
        <v>258</v>
      </c>
      <c r="B68" s="93" t="s">
        <v>259</v>
      </c>
      <c r="C68" s="93">
        <f>SUM(C66:C67)</f>
        <v>0</v>
      </c>
      <c r="D68" s="93">
        <f t="shared" ref="D68:X68" si="23">SUM(D66:D67)</f>
        <v>0</v>
      </c>
      <c r="E68" s="93">
        <f t="shared" ref="E68" si="24">SUM(E66:E67)</f>
        <v>0</v>
      </c>
      <c r="F68" s="93">
        <f t="shared" si="23"/>
        <v>0</v>
      </c>
      <c r="G68" s="116">
        <f t="shared" si="23"/>
        <v>0</v>
      </c>
      <c r="H68" s="93">
        <f t="shared" si="23"/>
        <v>0</v>
      </c>
      <c r="I68" s="93">
        <f t="shared" si="23"/>
        <v>0</v>
      </c>
      <c r="J68" s="93">
        <f t="shared" si="23"/>
        <v>0</v>
      </c>
      <c r="K68" s="93">
        <f t="shared" si="23"/>
        <v>1457670</v>
      </c>
      <c r="L68" s="93">
        <f t="shared" si="23"/>
        <v>20000</v>
      </c>
      <c r="M68" s="93">
        <f t="shared" si="23"/>
        <v>39747</v>
      </c>
      <c r="N68" s="93">
        <f t="shared" si="23"/>
        <v>0</v>
      </c>
      <c r="O68" s="93">
        <f t="shared" si="23"/>
        <v>0</v>
      </c>
      <c r="P68" s="93">
        <f t="shared" si="23"/>
        <v>0</v>
      </c>
      <c r="Q68" s="93">
        <f t="shared" si="23"/>
        <v>0</v>
      </c>
      <c r="R68" s="93">
        <f t="shared" si="23"/>
        <v>10000</v>
      </c>
      <c r="S68" s="93">
        <f t="shared" si="23"/>
        <v>10000</v>
      </c>
      <c r="T68" s="93">
        <f t="shared" si="23"/>
        <v>0</v>
      </c>
      <c r="U68" s="93">
        <f t="shared" si="23"/>
        <v>0</v>
      </c>
      <c r="V68" s="93">
        <f t="shared" si="23"/>
        <v>0</v>
      </c>
      <c r="W68" s="93">
        <f t="shared" si="23"/>
        <v>0</v>
      </c>
      <c r="X68" s="93">
        <f t="shared" si="23"/>
        <v>0</v>
      </c>
      <c r="Y68" s="93">
        <f t="shared" si="0"/>
        <v>1537417</v>
      </c>
    </row>
    <row r="69" spans="1:25" s="89" customFormat="1" ht="48.75" thickBot="1" x14ac:dyDescent="0.3">
      <c r="A69" s="115" t="s">
        <v>260</v>
      </c>
      <c r="B69" s="93" t="s">
        <v>261</v>
      </c>
      <c r="C69" s="93">
        <f>C62+C63+C64+C68</f>
        <v>0</v>
      </c>
      <c r="D69" s="93">
        <f t="shared" ref="D69:X69" si="25">D62+D63+D64+D68</f>
        <v>167508</v>
      </c>
      <c r="E69" s="93">
        <f t="shared" ref="E69" si="26">E62+E63+E64+E68</f>
        <v>94500</v>
      </c>
      <c r="F69" s="93">
        <f t="shared" si="25"/>
        <v>50000</v>
      </c>
      <c r="G69" s="116">
        <f t="shared" si="25"/>
        <v>180869</v>
      </c>
      <c r="H69" s="93">
        <f t="shared" si="25"/>
        <v>0</v>
      </c>
      <c r="I69" s="93">
        <f t="shared" si="25"/>
        <v>385545</v>
      </c>
      <c r="J69" s="93">
        <f t="shared" si="25"/>
        <v>1174781</v>
      </c>
      <c r="K69" s="93">
        <f t="shared" si="25"/>
        <v>4674290</v>
      </c>
      <c r="L69" s="93">
        <f t="shared" si="25"/>
        <v>102109</v>
      </c>
      <c r="M69" s="93">
        <f t="shared" si="25"/>
        <v>485432</v>
      </c>
      <c r="N69" s="93">
        <f t="shared" si="25"/>
        <v>1466939</v>
      </c>
      <c r="O69" s="93">
        <f t="shared" si="25"/>
        <v>0</v>
      </c>
      <c r="P69" s="93">
        <f t="shared" si="25"/>
        <v>131935</v>
      </c>
      <c r="Q69" s="93">
        <f t="shared" si="25"/>
        <v>0</v>
      </c>
      <c r="R69" s="93">
        <f t="shared" si="25"/>
        <v>1962444</v>
      </c>
      <c r="S69" s="93">
        <f t="shared" si="25"/>
        <v>30790</v>
      </c>
      <c r="T69" s="93">
        <f t="shared" si="25"/>
        <v>203169</v>
      </c>
      <c r="U69" s="93">
        <f t="shared" si="25"/>
        <v>0</v>
      </c>
      <c r="V69" s="93">
        <f t="shared" si="25"/>
        <v>131419</v>
      </c>
      <c r="W69" s="93">
        <f t="shared" si="25"/>
        <v>362948</v>
      </c>
      <c r="X69" s="93">
        <f t="shared" si="25"/>
        <v>0</v>
      </c>
      <c r="Y69" s="93">
        <f t="shared" si="0"/>
        <v>11604678</v>
      </c>
    </row>
    <row r="70" spans="1:25" ht="15.75" thickBot="1" x14ac:dyDescent="0.3">
      <c r="A70" s="94"/>
      <c r="B70" s="94"/>
      <c r="C70" s="94"/>
      <c r="D70" s="94"/>
      <c r="E70" s="94"/>
      <c r="F70" s="94"/>
      <c r="G70" s="117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122"/>
      <c r="Y70" s="93">
        <f t="shared" si="0"/>
        <v>0</v>
      </c>
    </row>
    <row r="71" spans="1:25" s="89" customFormat="1" ht="15.75" thickBot="1" x14ac:dyDescent="0.3">
      <c r="A71" s="105" t="s">
        <v>262</v>
      </c>
      <c r="B71" s="91" t="s">
        <v>263</v>
      </c>
      <c r="C71" s="91">
        <f>C69+C60+C58+C39+C35+C29</f>
        <v>0</v>
      </c>
      <c r="D71" s="91">
        <f t="shared" ref="D71:X71" si="27">D69+D60+D58+D39+D35+D29</f>
        <v>597508</v>
      </c>
      <c r="E71" s="91">
        <f t="shared" ref="E71" si="28">E69+E60+E58+E39+E35+E29</f>
        <v>94500</v>
      </c>
      <c r="F71" s="91">
        <f t="shared" si="27"/>
        <v>50000</v>
      </c>
      <c r="G71" s="106">
        <f t="shared" si="27"/>
        <v>5011227</v>
      </c>
      <c r="H71" s="91">
        <f t="shared" si="27"/>
        <v>0</v>
      </c>
      <c r="I71" s="91">
        <f t="shared" si="27"/>
        <v>1826400</v>
      </c>
      <c r="J71" s="91">
        <f t="shared" si="27"/>
        <v>3924781</v>
      </c>
      <c r="K71" s="91">
        <f t="shared" si="27"/>
        <v>19277703</v>
      </c>
      <c r="L71" s="91">
        <f t="shared" si="27"/>
        <v>331267</v>
      </c>
      <c r="M71" s="91">
        <f t="shared" si="27"/>
        <v>1851363</v>
      </c>
      <c r="N71" s="91">
        <f t="shared" si="27"/>
        <v>5359958</v>
      </c>
      <c r="O71" s="91">
        <f t="shared" si="27"/>
        <v>0</v>
      </c>
      <c r="P71" s="91">
        <f t="shared" si="27"/>
        <v>543955</v>
      </c>
      <c r="Q71" s="91">
        <f t="shared" si="27"/>
        <v>0</v>
      </c>
      <c r="R71" s="91">
        <f t="shared" si="27"/>
        <v>7393606</v>
      </c>
      <c r="S71" s="91">
        <f t="shared" si="27"/>
        <v>85790</v>
      </c>
      <c r="T71" s="91">
        <f t="shared" si="27"/>
        <v>955647</v>
      </c>
      <c r="U71" s="91">
        <f t="shared" si="27"/>
        <v>0</v>
      </c>
      <c r="V71" s="91">
        <f t="shared" si="27"/>
        <v>4191693</v>
      </c>
      <c r="W71" s="91">
        <f t="shared" si="27"/>
        <v>5902636</v>
      </c>
      <c r="X71" s="91">
        <f t="shared" si="27"/>
        <v>0</v>
      </c>
      <c r="Y71" s="93">
        <f t="shared" ref="Y71:Y116" si="29">SUM(C71:X71)</f>
        <v>57398034</v>
      </c>
    </row>
    <row r="72" spans="1:25" ht="15.75" thickBot="1" x14ac:dyDescent="0.3">
      <c r="A72" s="94"/>
      <c r="B72" s="94"/>
      <c r="C72" s="94"/>
      <c r="D72" s="94"/>
      <c r="E72" s="94"/>
      <c r="F72" s="94"/>
      <c r="G72" s="117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114"/>
      <c r="Y72" s="93">
        <f t="shared" si="29"/>
        <v>0</v>
      </c>
    </row>
    <row r="73" spans="1:25" ht="24.75" thickBot="1" x14ac:dyDescent="0.3">
      <c r="A73" s="118" t="s">
        <v>264</v>
      </c>
      <c r="B73" s="95" t="s">
        <v>265</v>
      </c>
      <c r="C73" s="95"/>
      <c r="D73" s="95"/>
      <c r="E73" s="95"/>
      <c r="F73" s="95"/>
      <c r="G73" s="119"/>
      <c r="H73" s="95"/>
      <c r="I73" s="95"/>
      <c r="J73" s="95"/>
      <c r="K73" s="95"/>
      <c r="L73" s="95"/>
      <c r="M73" s="95"/>
      <c r="N73" s="95"/>
      <c r="O73" s="95"/>
      <c r="P73" s="95"/>
      <c r="Q73" s="95">
        <v>70000</v>
      </c>
      <c r="R73" s="95"/>
      <c r="S73" s="95"/>
      <c r="T73" s="95"/>
      <c r="U73" s="120"/>
      <c r="V73" s="121"/>
      <c r="W73" s="121"/>
      <c r="X73" s="114"/>
      <c r="Y73" s="93">
        <f t="shared" si="29"/>
        <v>70000</v>
      </c>
    </row>
    <row r="74" spans="1:25" ht="24.75" thickBot="1" x14ac:dyDescent="0.3">
      <c r="A74" s="110" t="s">
        <v>266</v>
      </c>
      <c r="B74" s="92" t="s">
        <v>267</v>
      </c>
      <c r="C74" s="92"/>
      <c r="D74" s="92"/>
      <c r="E74" s="92"/>
      <c r="F74" s="92"/>
      <c r="G74" s="111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112"/>
      <c r="V74" s="113"/>
      <c r="W74" s="113"/>
      <c r="X74" s="114"/>
      <c r="Y74" s="93">
        <f t="shared" si="29"/>
        <v>0</v>
      </c>
    </row>
    <row r="75" spans="1:25" ht="24.75" thickBot="1" x14ac:dyDescent="0.3">
      <c r="A75" s="110" t="s">
        <v>268</v>
      </c>
      <c r="B75" s="92" t="s">
        <v>269</v>
      </c>
      <c r="C75" s="92"/>
      <c r="D75" s="92"/>
      <c r="E75" s="92"/>
      <c r="F75" s="92"/>
      <c r="G75" s="111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>
        <v>477315</v>
      </c>
      <c r="U75" s="112"/>
      <c r="V75" s="113"/>
      <c r="W75" s="113"/>
      <c r="X75" s="114"/>
      <c r="Y75" s="93">
        <f t="shared" si="29"/>
        <v>477315</v>
      </c>
    </row>
    <row r="76" spans="1:25" ht="24.75" thickBot="1" x14ac:dyDescent="0.3">
      <c r="A76" s="110" t="s">
        <v>270</v>
      </c>
      <c r="B76" s="92" t="s">
        <v>271</v>
      </c>
      <c r="C76" s="92"/>
      <c r="D76" s="92"/>
      <c r="E76" s="92"/>
      <c r="F76" s="92"/>
      <c r="G76" s="111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>
        <v>957500</v>
      </c>
      <c r="U76" s="112"/>
      <c r="V76" s="113"/>
      <c r="W76" s="113"/>
      <c r="X76" s="114"/>
      <c r="Y76" s="93">
        <f t="shared" si="29"/>
        <v>957500</v>
      </c>
    </row>
    <row r="77" spans="1:25" ht="24.75" thickBot="1" x14ac:dyDescent="0.3">
      <c r="A77" s="110" t="s">
        <v>272</v>
      </c>
      <c r="B77" s="92" t="s">
        <v>422</v>
      </c>
      <c r="C77" s="92"/>
      <c r="D77" s="92"/>
      <c r="E77" s="92"/>
      <c r="F77" s="92"/>
      <c r="G77" s="111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>
        <v>895350</v>
      </c>
      <c r="U77" s="112"/>
      <c r="V77" s="113"/>
      <c r="W77" s="113"/>
      <c r="X77" s="114"/>
      <c r="Y77" s="93">
        <f t="shared" si="29"/>
        <v>895350</v>
      </c>
    </row>
    <row r="78" spans="1:25" ht="24.75" thickBot="1" x14ac:dyDescent="0.3">
      <c r="A78" s="110" t="s">
        <v>273</v>
      </c>
      <c r="B78" s="92" t="s">
        <v>423</v>
      </c>
      <c r="C78" s="92"/>
      <c r="D78" s="92"/>
      <c r="E78" s="92"/>
      <c r="F78" s="92"/>
      <c r="G78" s="111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>
        <v>200000</v>
      </c>
      <c r="U78" s="112"/>
      <c r="V78" s="113"/>
      <c r="W78" s="113"/>
      <c r="X78" s="114"/>
      <c r="Y78" s="93">
        <f t="shared" si="29"/>
        <v>200000</v>
      </c>
    </row>
    <row r="79" spans="1:25" ht="15.75" thickBot="1" x14ac:dyDescent="0.3">
      <c r="A79" s="110" t="s">
        <v>274</v>
      </c>
      <c r="B79" s="92" t="s">
        <v>275</v>
      </c>
      <c r="C79" s="92"/>
      <c r="D79" s="92"/>
      <c r="E79" s="92"/>
      <c r="F79" s="92"/>
      <c r="G79" s="111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>
        <v>50000</v>
      </c>
      <c r="U79" s="112"/>
      <c r="V79" s="113"/>
      <c r="W79" s="113"/>
      <c r="X79" s="114"/>
      <c r="Y79" s="93">
        <f t="shared" si="29"/>
        <v>50000</v>
      </c>
    </row>
    <row r="80" spans="1:25" ht="36.75" thickBot="1" x14ac:dyDescent="0.3">
      <c r="A80" s="110" t="s">
        <v>276</v>
      </c>
      <c r="B80" s="92" t="s">
        <v>441</v>
      </c>
      <c r="C80" s="92"/>
      <c r="D80" s="92"/>
      <c r="E80" s="92"/>
      <c r="F80" s="92"/>
      <c r="G80" s="111"/>
      <c r="H80" s="92"/>
      <c r="I80" s="92"/>
      <c r="J80" s="92"/>
      <c r="K80" s="92">
        <v>300000</v>
      </c>
      <c r="L80" s="92"/>
      <c r="M80" s="92"/>
      <c r="N80" s="92"/>
      <c r="O80" s="92"/>
      <c r="P80" s="92"/>
      <c r="Q80" s="92"/>
      <c r="R80" s="92"/>
      <c r="S80" s="92"/>
      <c r="T80" s="92">
        <f>1300000+1007418</f>
        <v>2307418</v>
      </c>
      <c r="U80" s="112"/>
      <c r="V80" s="113"/>
      <c r="W80" s="113"/>
      <c r="X80" s="114"/>
      <c r="Y80" s="93">
        <f t="shared" si="29"/>
        <v>2607418</v>
      </c>
    </row>
    <row r="81" spans="1:25" s="89" customFormat="1" ht="36.75" thickBot="1" x14ac:dyDescent="0.3">
      <c r="A81" s="115" t="s">
        <v>277</v>
      </c>
      <c r="B81" s="93" t="s">
        <v>278</v>
      </c>
      <c r="C81" s="93">
        <f>SUM(C73:C80)</f>
        <v>0</v>
      </c>
      <c r="D81" s="93">
        <f t="shared" ref="D81:X81" si="30">SUM(D73:D80)</f>
        <v>0</v>
      </c>
      <c r="E81" s="93">
        <f t="shared" ref="E81" si="31">SUM(E73:E80)</f>
        <v>0</v>
      </c>
      <c r="F81" s="93">
        <f t="shared" si="30"/>
        <v>0</v>
      </c>
      <c r="G81" s="116">
        <f t="shared" si="30"/>
        <v>0</v>
      </c>
      <c r="H81" s="93">
        <f t="shared" si="30"/>
        <v>0</v>
      </c>
      <c r="I81" s="93">
        <f t="shared" si="30"/>
        <v>0</v>
      </c>
      <c r="J81" s="93">
        <f t="shared" si="30"/>
        <v>0</v>
      </c>
      <c r="K81" s="93">
        <f t="shared" si="30"/>
        <v>300000</v>
      </c>
      <c r="L81" s="93">
        <f t="shared" si="30"/>
        <v>0</v>
      </c>
      <c r="M81" s="93">
        <f t="shared" si="30"/>
        <v>0</v>
      </c>
      <c r="N81" s="93">
        <f t="shared" si="30"/>
        <v>0</v>
      </c>
      <c r="O81" s="93">
        <f t="shared" si="30"/>
        <v>0</v>
      </c>
      <c r="P81" s="93">
        <f t="shared" si="30"/>
        <v>0</v>
      </c>
      <c r="Q81" s="93">
        <f t="shared" si="30"/>
        <v>70000</v>
      </c>
      <c r="R81" s="93">
        <f t="shared" si="30"/>
        <v>0</v>
      </c>
      <c r="S81" s="93">
        <f t="shared" si="30"/>
        <v>0</v>
      </c>
      <c r="T81" s="93">
        <f t="shared" si="30"/>
        <v>4887583</v>
      </c>
      <c r="U81" s="93">
        <f t="shared" si="30"/>
        <v>0</v>
      </c>
      <c r="V81" s="93">
        <f t="shared" si="30"/>
        <v>0</v>
      </c>
      <c r="W81" s="93">
        <f t="shared" si="30"/>
        <v>0</v>
      </c>
      <c r="X81" s="93">
        <f t="shared" si="30"/>
        <v>0</v>
      </c>
      <c r="Y81" s="93">
        <f t="shared" si="29"/>
        <v>5257583</v>
      </c>
    </row>
    <row r="82" spans="1:25" ht="15.75" thickBot="1" x14ac:dyDescent="0.3">
      <c r="A82" s="94"/>
      <c r="B82" s="94"/>
      <c r="C82" s="94"/>
      <c r="D82" s="94"/>
      <c r="E82" s="94"/>
      <c r="F82" s="94"/>
      <c r="G82" s="117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114"/>
      <c r="Y82" s="93">
        <f t="shared" si="29"/>
        <v>0</v>
      </c>
    </row>
    <row r="83" spans="1:25" ht="36.75" thickBot="1" x14ac:dyDescent="0.3">
      <c r="A83" s="118" t="s">
        <v>98</v>
      </c>
      <c r="B83" s="95" t="s">
        <v>99</v>
      </c>
      <c r="C83" s="95"/>
      <c r="D83" s="95"/>
      <c r="E83" s="95"/>
      <c r="F83" s="95">
        <v>200000</v>
      </c>
      <c r="G83" s="119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>
        <v>50000</v>
      </c>
      <c r="U83" s="120"/>
      <c r="V83" s="121"/>
      <c r="W83" s="121"/>
      <c r="X83" s="114"/>
      <c r="Y83" s="93">
        <f t="shared" si="29"/>
        <v>250000</v>
      </c>
    </row>
    <row r="84" spans="1:25" ht="48.75" thickBot="1" x14ac:dyDescent="0.3">
      <c r="A84" s="110" t="s">
        <v>100</v>
      </c>
      <c r="B84" s="92" t="s">
        <v>456</v>
      </c>
      <c r="C84" s="92"/>
      <c r="D84" s="92"/>
      <c r="E84" s="92"/>
      <c r="F84" s="92">
        <v>154793</v>
      </c>
      <c r="G84" s="111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112"/>
      <c r="V84" s="113"/>
      <c r="W84" s="113"/>
      <c r="X84" s="114"/>
      <c r="Y84" s="93">
        <f t="shared" si="29"/>
        <v>154793</v>
      </c>
    </row>
    <row r="85" spans="1:25" s="89" customFormat="1" ht="24.75" thickBot="1" x14ac:dyDescent="0.3">
      <c r="A85" s="115" t="s">
        <v>101</v>
      </c>
      <c r="B85" s="93" t="s">
        <v>102</v>
      </c>
      <c r="C85" s="93">
        <f>SUM(C83:C84)</f>
        <v>0</v>
      </c>
      <c r="D85" s="93">
        <f t="shared" ref="D85:X85" si="32">SUM(D83:D84)</f>
        <v>0</v>
      </c>
      <c r="E85" s="93">
        <f t="shared" ref="E85" si="33">SUM(E83:E84)</f>
        <v>0</v>
      </c>
      <c r="F85" s="93">
        <f t="shared" si="32"/>
        <v>354793</v>
      </c>
      <c r="G85" s="116">
        <f t="shared" si="32"/>
        <v>0</v>
      </c>
      <c r="H85" s="93">
        <f t="shared" si="32"/>
        <v>0</v>
      </c>
      <c r="I85" s="93">
        <f t="shared" si="32"/>
        <v>0</v>
      </c>
      <c r="J85" s="93">
        <f t="shared" si="32"/>
        <v>0</v>
      </c>
      <c r="K85" s="93">
        <f t="shared" si="32"/>
        <v>0</v>
      </c>
      <c r="L85" s="93">
        <f t="shared" si="32"/>
        <v>0</v>
      </c>
      <c r="M85" s="93">
        <f t="shared" si="32"/>
        <v>0</v>
      </c>
      <c r="N85" s="93">
        <f t="shared" si="32"/>
        <v>0</v>
      </c>
      <c r="O85" s="93">
        <f t="shared" si="32"/>
        <v>0</v>
      </c>
      <c r="P85" s="93">
        <f t="shared" si="32"/>
        <v>0</v>
      </c>
      <c r="Q85" s="93">
        <f t="shared" si="32"/>
        <v>0</v>
      </c>
      <c r="R85" s="93">
        <f t="shared" si="32"/>
        <v>0</v>
      </c>
      <c r="S85" s="93">
        <f t="shared" si="32"/>
        <v>0</v>
      </c>
      <c r="T85" s="93">
        <f t="shared" si="32"/>
        <v>50000</v>
      </c>
      <c r="U85" s="93">
        <f t="shared" si="32"/>
        <v>0</v>
      </c>
      <c r="V85" s="93">
        <f t="shared" si="32"/>
        <v>0</v>
      </c>
      <c r="W85" s="93">
        <f t="shared" si="32"/>
        <v>0</v>
      </c>
      <c r="X85" s="93">
        <f t="shared" si="32"/>
        <v>0</v>
      </c>
      <c r="Y85" s="93">
        <f t="shared" si="29"/>
        <v>404793</v>
      </c>
    </row>
    <row r="86" spans="1:25" ht="15.75" thickBot="1" x14ac:dyDescent="0.3">
      <c r="A86" s="110" t="s">
        <v>442</v>
      </c>
      <c r="B86" s="92" t="s">
        <v>103</v>
      </c>
      <c r="C86" s="92"/>
      <c r="D86" s="92"/>
      <c r="E86" s="92"/>
      <c r="F86" s="92"/>
      <c r="G86" s="111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112"/>
      <c r="V86" s="113"/>
      <c r="W86" s="113"/>
      <c r="X86" s="114"/>
      <c r="Y86" s="93">
        <f t="shared" si="29"/>
        <v>0</v>
      </c>
    </row>
    <row r="87" spans="1:25" ht="24.75" thickBot="1" x14ac:dyDescent="0.3">
      <c r="A87" s="110" t="s">
        <v>104</v>
      </c>
      <c r="B87" s="92" t="s">
        <v>105</v>
      </c>
      <c r="C87" s="92"/>
      <c r="D87" s="92"/>
      <c r="E87" s="92"/>
      <c r="F87" s="92"/>
      <c r="G87" s="111"/>
      <c r="H87" s="92"/>
      <c r="I87" s="92"/>
      <c r="J87" s="92"/>
      <c r="K87" s="92">
        <v>1500000</v>
      </c>
      <c r="L87" s="92"/>
      <c r="M87" s="92"/>
      <c r="N87" s="92"/>
      <c r="O87" s="92"/>
      <c r="P87" s="92"/>
      <c r="Q87" s="92"/>
      <c r="R87" s="92"/>
      <c r="S87" s="92"/>
      <c r="T87" s="92"/>
      <c r="U87" s="112"/>
      <c r="V87" s="113"/>
      <c r="W87" s="113"/>
      <c r="X87" s="114"/>
      <c r="Y87" s="93">
        <f t="shared" si="29"/>
        <v>1500000</v>
      </c>
    </row>
    <row r="88" spans="1:25" ht="36.75" thickBot="1" x14ac:dyDescent="0.3">
      <c r="A88" s="110" t="s">
        <v>106</v>
      </c>
      <c r="B88" s="92" t="s">
        <v>107</v>
      </c>
      <c r="C88" s="92"/>
      <c r="D88" s="92"/>
      <c r="E88" s="92"/>
      <c r="F88" s="92"/>
      <c r="G88" s="111"/>
      <c r="H88" s="92"/>
      <c r="I88" s="92"/>
      <c r="J88" s="92"/>
      <c r="K88" s="92">
        <v>800000</v>
      </c>
      <c r="L88" s="92"/>
      <c r="M88" s="92"/>
      <c r="N88" s="92"/>
      <c r="O88" s="92"/>
      <c r="P88" s="92"/>
      <c r="Q88" s="92"/>
      <c r="R88" s="92"/>
      <c r="S88" s="92"/>
      <c r="T88" s="92"/>
      <c r="U88" s="112"/>
      <c r="V88" s="113"/>
      <c r="W88" s="113"/>
      <c r="X88" s="114"/>
      <c r="Y88" s="93">
        <f t="shared" si="29"/>
        <v>800000</v>
      </c>
    </row>
    <row r="89" spans="1:25" s="89" customFormat="1" ht="36.75" thickBot="1" x14ac:dyDescent="0.3">
      <c r="A89" s="115" t="s">
        <v>108</v>
      </c>
      <c r="B89" s="93" t="s">
        <v>109</v>
      </c>
      <c r="C89" s="93">
        <f>SUM(C86:C88)</f>
        <v>0</v>
      </c>
      <c r="D89" s="93">
        <f t="shared" ref="D89:X89" si="34">SUM(D86:D88)</f>
        <v>0</v>
      </c>
      <c r="E89" s="93">
        <f t="shared" ref="E89" si="35">SUM(E86:E88)</f>
        <v>0</v>
      </c>
      <c r="F89" s="93">
        <f t="shared" si="34"/>
        <v>0</v>
      </c>
      <c r="G89" s="116">
        <f t="shared" si="34"/>
        <v>0</v>
      </c>
      <c r="H89" s="93">
        <f t="shared" si="34"/>
        <v>0</v>
      </c>
      <c r="I89" s="93">
        <f t="shared" si="34"/>
        <v>0</v>
      </c>
      <c r="J89" s="93">
        <f t="shared" si="34"/>
        <v>0</v>
      </c>
      <c r="K89" s="93">
        <f>SUM(K86:K88)</f>
        <v>2300000</v>
      </c>
      <c r="L89" s="93">
        <f t="shared" si="34"/>
        <v>0</v>
      </c>
      <c r="M89" s="93">
        <f t="shared" si="34"/>
        <v>0</v>
      </c>
      <c r="N89" s="93">
        <f t="shared" si="34"/>
        <v>0</v>
      </c>
      <c r="O89" s="93">
        <f t="shared" si="34"/>
        <v>0</v>
      </c>
      <c r="P89" s="93">
        <f t="shared" si="34"/>
        <v>0</v>
      </c>
      <c r="Q89" s="93">
        <f t="shared" si="34"/>
        <v>0</v>
      </c>
      <c r="R89" s="93">
        <f t="shared" si="34"/>
        <v>0</v>
      </c>
      <c r="S89" s="93">
        <f t="shared" si="34"/>
        <v>0</v>
      </c>
      <c r="T89" s="93">
        <f t="shared" si="34"/>
        <v>0</v>
      </c>
      <c r="U89" s="93">
        <f t="shared" si="34"/>
        <v>0</v>
      </c>
      <c r="V89" s="93">
        <f t="shared" si="34"/>
        <v>0</v>
      </c>
      <c r="W89" s="93">
        <f t="shared" si="34"/>
        <v>0</v>
      </c>
      <c r="X89" s="93">
        <f t="shared" si="34"/>
        <v>0</v>
      </c>
      <c r="Y89" s="93">
        <f t="shared" si="29"/>
        <v>2300000</v>
      </c>
    </row>
    <row r="90" spans="1:25" s="89" customFormat="1" ht="36.75" thickBot="1" x14ac:dyDescent="0.3">
      <c r="A90" s="115" t="s">
        <v>110</v>
      </c>
      <c r="B90" s="93" t="s">
        <v>111</v>
      </c>
      <c r="C90" s="93"/>
      <c r="D90" s="93"/>
      <c r="E90" s="93"/>
      <c r="F90" s="93"/>
      <c r="G90" s="116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123"/>
      <c r="V90" s="124"/>
      <c r="W90" s="124"/>
      <c r="X90" s="122"/>
      <c r="Y90" s="93">
        <f t="shared" si="29"/>
        <v>0</v>
      </c>
    </row>
    <row r="91" spans="1:25" ht="36.75" thickBot="1" x14ac:dyDescent="0.3">
      <c r="A91" s="110" t="s">
        <v>112</v>
      </c>
      <c r="B91" s="92" t="s">
        <v>113</v>
      </c>
      <c r="C91" s="92"/>
      <c r="D91" s="92"/>
      <c r="E91" s="92"/>
      <c r="F91" s="92"/>
      <c r="G91" s="111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112"/>
      <c r="V91" s="113"/>
      <c r="W91" s="113"/>
      <c r="X91" s="114"/>
      <c r="Y91" s="93">
        <f t="shared" si="29"/>
        <v>0</v>
      </c>
    </row>
    <row r="92" spans="1:25" ht="36.75" thickBot="1" x14ac:dyDescent="0.3">
      <c r="A92" s="110" t="s">
        <v>114</v>
      </c>
      <c r="B92" s="92" t="s">
        <v>115</v>
      </c>
      <c r="C92" s="92"/>
      <c r="D92" s="92"/>
      <c r="E92" s="92"/>
      <c r="F92" s="92"/>
      <c r="G92" s="111"/>
      <c r="H92" s="92"/>
      <c r="I92" s="92"/>
      <c r="J92" s="92"/>
      <c r="K92" s="92">
        <v>445207</v>
      </c>
      <c r="L92" s="92"/>
      <c r="M92" s="92"/>
      <c r="N92" s="92"/>
      <c r="O92" s="92"/>
      <c r="P92" s="92"/>
      <c r="Q92" s="92"/>
      <c r="R92" s="92"/>
      <c r="S92" s="92"/>
      <c r="T92" s="92"/>
      <c r="U92" s="112"/>
      <c r="V92" s="113"/>
      <c r="W92" s="113"/>
      <c r="X92" s="114"/>
      <c r="Y92" s="93">
        <f t="shared" si="29"/>
        <v>445207</v>
      </c>
    </row>
    <row r="93" spans="1:25" ht="36.75" thickBot="1" x14ac:dyDescent="0.3">
      <c r="A93" s="110" t="s">
        <v>116</v>
      </c>
      <c r="B93" s="92" t="s">
        <v>117</v>
      </c>
      <c r="C93" s="92"/>
      <c r="D93" s="92"/>
      <c r="E93" s="92"/>
      <c r="F93" s="92"/>
      <c r="G93" s="111"/>
      <c r="H93" s="92"/>
      <c r="I93" s="92"/>
      <c r="J93" s="92"/>
      <c r="K93" s="92">
        <v>0</v>
      </c>
      <c r="L93" s="92"/>
      <c r="M93" s="92"/>
      <c r="N93" s="92"/>
      <c r="O93" s="92"/>
      <c r="P93" s="92"/>
      <c r="Q93" s="92"/>
      <c r="R93" s="92"/>
      <c r="S93" s="92"/>
      <c r="T93" s="92"/>
      <c r="U93" s="112">
        <v>200000</v>
      </c>
      <c r="V93" s="113"/>
      <c r="W93" s="113"/>
      <c r="X93" s="114"/>
      <c r="Y93" s="93">
        <f t="shared" si="29"/>
        <v>200000</v>
      </c>
    </row>
    <row r="94" spans="1:25" s="89" customFormat="1" ht="36.75" thickBot="1" x14ac:dyDescent="0.3">
      <c r="A94" s="115" t="s">
        <v>118</v>
      </c>
      <c r="B94" s="93" t="s">
        <v>119</v>
      </c>
      <c r="C94" s="93">
        <f>SUM(C91:C93)</f>
        <v>0</v>
      </c>
      <c r="D94" s="93">
        <f t="shared" ref="D94:X94" si="36">SUM(D91:D93)</f>
        <v>0</v>
      </c>
      <c r="E94" s="93">
        <f t="shared" ref="E94" si="37">SUM(E91:E93)</f>
        <v>0</v>
      </c>
      <c r="F94" s="93">
        <f t="shared" si="36"/>
        <v>0</v>
      </c>
      <c r="G94" s="116">
        <f t="shared" si="36"/>
        <v>0</v>
      </c>
      <c r="H94" s="93">
        <f t="shared" si="36"/>
        <v>0</v>
      </c>
      <c r="I94" s="93">
        <f t="shared" si="36"/>
        <v>0</v>
      </c>
      <c r="J94" s="93">
        <f t="shared" si="36"/>
        <v>0</v>
      </c>
      <c r="K94" s="93">
        <f t="shared" si="36"/>
        <v>445207</v>
      </c>
      <c r="L94" s="93">
        <f t="shared" si="36"/>
        <v>0</v>
      </c>
      <c r="M94" s="93">
        <f t="shared" si="36"/>
        <v>0</v>
      </c>
      <c r="N94" s="93">
        <f t="shared" si="36"/>
        <v>0</v>
      </c>
      <c r="O94" s="93">
        <f t="shared" si="36"/>
        <v>0</v>
      </c>
      <c r="P94" s="93">
        <f t="shared" si="36"/>
        <v>0</v>
      </c>
      <c r="Q94" s="93">
        <f t="shared" si="36"/>
        <v>0</v>
      </c>
      <c r="R94" s="93">
        <f t="shared" si="36"/>
        <v>0</v>
      </c>
      <c r="S94" s="93">
        <f t="shared" si="36"/>
        <v>0</v>
      </c>
      <c r="T94" s="93">
        <f t="shared" si="36"/>
        <v>0</v>
      </c>
      <c r="U94" s="93">
        <f t="shared" si="36"/>
        <v>200000</v>
      </c>
      <c r="V94" s="93">
        <f t="shared" si="36"/>
        <v>0</v>
      </c>
      <c r="W94" s="93">
        <f t="shared" si="36"/>
        <v>0</v>
      </c>
      <c r="X94" s="93">
        <f t="shared" si="36"/>
        <v>0</v>
      </c>
      <c r="Y94" s="93">
        <f t="shared" si="29"/>
        <v>645207</v>
      </c>
    </row>
    <row r="95" spans="1:25" ht="24.75" thickBot="1" x14ac:dyDescent="0.3">
      <c r="A95" s="110" t="s">
        <v>120</v>
      </c>
      <c r="B95" s="92" t="s">
        <v>121</v>
      </c>
      <c r="C95" s="92"/>
      <c r="D95" s="92"/>
      <c r="E95" s="92"/>
      <c r="F95" s="92"/>
      <c r="G95" s="111"/>
      <c r="H95" s="92"/>
      <c r="I95" s="92"/>
      <c r="J95" s="92"/>
      <c r="K95" s="92">
        <v>1100000</v>
      </c>
      <c r="L95" s="92"/>
      <c r="M95" s="92"/>
      <c r="N95" s="92"/>
      <c r="O95" s="92"/>
      <c r="P95" s="92"/>
      <c r="Q95" s="92"/>
      <c r="R95" s="92"/>
      <c r="S95" s="92"/>
      <c r="T95" s="92"/>
      <c r="U95" s="112"/>
      <c r="V95" s="113"/>
      <c r="W95" s="113"/>
      <c r="X95" s="114"/>
      <c r="Y95" s="93">
        <f t="shared" si="29"/>
        <v>1100000</v>
      </c>
    </row>
    <row r="96" spans="1:25" s="89" customFormat="1" ht="36.75" thickBot="1" x14ac:dyDescent="0.3">
      <c r="A96" s="115" t="s">
        <v>122</v>
      </c>
      <c r="B96" s="93" t="s">
        <v>123</v>
      </c>
      <c r="C96" s="93">
        <f>SUM(C95)</f>
        <v>0</v>
      </c>
      <c r="D96" s="93">
        <f t="shared" ref="D96:X96" si="38">SUM(D95)</f>
        <v>0</v>
      </c>
      <c r="E96" s="93">
        <f t="shared" ref="E96" si="39">SUM(E95)</f>
        <v>0</v>
      </c>
      <c r="F96" s="93">
        <f t="shared" si="38"/>
        <v>0</v>
      </c>
      <c r="G96" s="116">
        <f t="shared" si="38"/>
        <v>0</v>
      </c>
      <c r="H96" s="93">
        <f t="shared" si="38"/>
        <v>0</v>
      </c>
      <c r="I96" s="93">
        <f t="shared" si="38"/>
        <v>0</v>
      </c>
      <c r="J96" s="93">
        <f t="shared" si="38"/>
        <v>0</v>
      </c>
      <c r="K96" s="93">
        <f t="shared" si="38"/>
        <v>1100000</v>
      </c>
      <c r="L96" s="93">
        <f t="shared" si="38"/>
        <v>0</v>
      </c>
      <c r="M96" s="93">
        <f t="shared" si="38"/>
        <v>0</v>
      </c>
      <c r="N96" s="93">
        <f t="shared" si="38"/>
        <v>0</v>
      </c>
      <c r="O96" s="93">
        <f t="shared" si="38"/>
        <v>0</v>
      </c>
      <c r="P96" s="93">
        <f t="shared" si="38"/>
        <v>0</v>
      </c>
      <c r="Q96" s="93">
        <f t="shared" si="38"/>
        <v>0</v>
      </c>
      <c r="R96" s="93">
        <f t="shared" si="38"/>
        <v>0</v>
      </c>
      <c r="S96" s="93">
        <f t="shared" si="38"/>
        <v>0</v>
      </c>
      <c r="T96" s="93">
        <f t="shared" si="38"/>
        <v>0</v>
      </c>
      <c r="U96" s="93">
        <f t="shared" si="38"/>
        <v>0</v>
      </c>
      <c r="V96" s="93">
        <f t="shared" si="38"/>
        <v>0</v>
      </c>
      <c r="W96" s="93">
        <f t="shared" si="38"/>
        <v>0</v>
      </c>
      <c r="X96" s="93">
        <f t="shared" si="38"/>
        <v>0</v>
      </c>
      <c r="Y96" s="93">
        <f t="shared" si="29"/>
        <v>1100000</v>
      </c>
    </row>
    <row r="97" spans="1:25" s="89" customFormat="1" ht="24.75" thickBot="1" x14ac:dyDescent="0.3">
      <c r="A97" s="115" t="s">
        <v>124</v>
      </c>
      <c r="B97" s="93" t="s">
        <v>125</v>
      </c>
      <c r="C97" s="93">
        <f>C96+C94+C90+C89+C85</f>
        <v>0</v>
      </c>
      <c r="D97" s="93">
        <f t="shared" ref="D97:X97" si="40">D96+D94+D90+D89+D85</f>
        <v>0</v>
      </c>
      <c r="E97" s="93">
        <f t="shared" ref="E97" si="41">E96+E94+E90+E89+E85</f>
        <v>0</v>
      </c>
      <c r="F97" s="93">
        <f t="shared" si="40"/>
        <v>354793</v>
      </c>
      <c r="G97" s="116">
        <f t="shared" si="40"/>
        <v>0</v>
      </c>
      <c r="H97" s="93">
        <f t="shared" si="40"/>
        <v>0</v>
      </c>
      <c r="I97" s="93">
        <f t="shared" si="40"/>
        <v>0</v>
      </c>
      <c r="J97" s="93">
        <f t="shared" si="40"/>
        <v>0</v>
      </c>
      <c r="K97" s="93">
        <f t="shared" si="40"/>
        <v>3845207</v>
      </c>
      <c r="L97" s="93">
        <f t="shared" si="40"/>
        <v>0</v>
      </c>
      <c r="M97" s="93">
        <f t="shared" si="40"/>
        <v>0</v>
      </c>
      <c r="N97" s="93">
        <f t="shared" si="40"/>
        <v>0</v>
      </c>
      <c r="O97" s="93">
        <f t="shared" si="40"/>
        <v>0</v>
      </c>
      <c r="P97" s="93">
        <f t="shared" si="40"/>
        <v>0</v>
      </c>
      <c r="Q97" s="93">
        <f t="shared" si="40"/>
        <v>0</v>
      </c>
      <c r="R97" s="93">
        <f t="shared" si="40"/>
        <v>0</v>
      </c>
      <c r="S97" s="93">
        <f t="shared" si="40"/>
        <v>0</v>
      </c>
      <c r="T97" s="93">
        <f t="shared" si="40"/>
        <v>50000</v>
      </c>
      <c r="U97" s="93">
        <f t="shared" si="40"/>
        <v>200000</v>
      </c>
      <c r="V97" s="93">
        <f t="shared" si="40"/>
        <v>0</v>
      </c>
      <c r="W97" s="93">
        <f t="shared" si="40"/>
        <v>0</v>
      </c>
      <c r="X97" s="93">
        <f t="shared" si="40"/>
        <v>0</v>
      </c>
      <c r="Y97" s="93">
        <f t="shared" si="29"/>
        <v>4450000</v>
      </c>
    </row>
    <row r="98" spans="1:25" ht="15.75" thickBot="1" x14ac:dyDescent="0.3">
      <c r="A98" s="94"/>
      <c r="B98" s="94"/>
      <c r="C98" s="94"/>
      <c r="D98" s="94"/>
      <c r="E98" s="94"/>
      <c r="F98" s="94"/>
      <c r="G98" s="117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114"/>
      <c r="Y98" s="93">
        <f t="shared" si="29"/>
        <v>0</v>
      </c>
    </row>
    <row r="99" spans="1:25" ht="36.75" thickBot="1" x14ac:dyDescent="0.3">
      <c r="A99" s="118" t="s">
        <v>279</v>
      </c>
      <c r="B99" s="95" t="s">
        <v>280</v>
      </c>
      <c r="C99" s="95"/>
      <c r="D99" s="95"/>
      <c r="E99" s="95"/>
      <c r="F99" s="95"/>
      <c r="G99" s="119"/>
      <c r="H99" s="95"/>
      <c r="I99" s="95"/>
      <c r="J99" s="95"/>
      <c r="K99" s="95">
        <v>2500000</v>
      </c>
      <c r="L99" s="95"/>
      <c r="M99" s="95"/>
      <c r="N99" s="95"/>
      <c r="O99" s="95"/>
      <c r="P99" s="95"/>
      <c r="Q99" s="95"/>
      <c r="R99" s="95"/>
      <c r="S99" s="95"/>
      <c r="T99" s="95"/>
      <c r="U99" s="120"/>
      <c r="V99" s="121"/>
      <c r="W99" s="121">
        <v>0</v>
      </c>
      <c r="X99" s="114"/>
      <c r="Y99" s="93">
        <f t="shared" si="29"/>
        <v>2500000</v>
      </c>
    </row>
    <row r="100" spans="1:25" ht="36.75" thickBot="1" x14ac:dyDescent="0.3">
      <c r="A100" s="110" t="s">
        <v>281</v>
      </c>
      <c r="B100" s="92" t="s">
        <v>282</v>
      </c>
      <c r="C100" s="92"/>
      <c r="D100" s="92"/>
      <c r="E100" s="92"/>
      <c r="F100" s="92"/>
      <c r="G100" s="111"/>
      <c r="H100" s="92"/>
      <c r="I100" s="92"/>
      <c r="J100" s="92"/>
      <c r="K100" s="92">
        <v>42632635</v>
      </c>
      <c r="L100" s="92"/>
      <c r="M100" s="92"/>
      <c r="N100" s="92"/>
      <c r="O100" s="92"/>
      <c r="P100" s="92"/>
      <c r="Q100" s="92"/>
      <c r="R100" s="92"/>
      <c r="S100" s="92"/>
      <c r="T100" s="92"/>
      <c r="U100" s="112"/>
      <c r="V100" s="113"/>
      <c r="W100" s="113"/>
      <c r="X100" s="114"/>
      <c r="Y100" s="93">
        <f t="shared" si="29"/>
        <v>42632635</v>
      </c>
    </row>
    <row r="101" spans="1:25" ht="48.75" thickBot="1" x14ac:dyDescent="0.3">
      <c r="A101" s="110" t="s">
        <v>283</v>
      </c>
      <c r="B101" s="92" t="s">
        <v>284</v>
      </c>
      <c r="C101" s="92"/>
      <c r="D101" s="92"/>
      <c r="E101" s="92"/>
      <c r="F101" s="92"/>
      <c r="G101" s="111"/>
      <c r="H101" s="92"/>
      <c r="I101" s="92"/>
      <c r="J101" s="92"/>
      <c r="K101" s="92">
        <v>750000</v>
      </c>
      <c r="L101" s="92"/>
      <c r="M101" s="92"/>
      <c r="N101" s="92"/>
      <c r="O101" s="92"/>
      <c r="P101" s="92"/>
      <c r="Q101" s="92"/>
      <c r="R101" s="92"/>
      <c r="S101" s="92"/>
      <c r="T101" s="92"/>
      <c r="U101" s="112"/>
      <c r="V101" s="113"/>
      <c r="W101" s="113"/>
      <c r="X101" s="114"/>
      <c r="Y101" s="93">
        <f t="shared" si="29"/>
        <v>750000</v>
      </c>
    </row>
    <row r="102" spans="1:25" ht="24.75" thickBot="1" x14ac:dyDescent="0.3">
      <c r="A102" s="110" t="s">
        <v>285</v>
      </c>
      <c r="B102" s="92" t="s">
        <v>286</v>
      </c>
      <c r="C102" s="92"/>
      <c r="D102" s="92">
        <v>10929</v>
      </c>
      <c r="E102" s="92"/>
      <c r="F102" s="92"/>
      <c r="G102" s="111"/>
      <c r="H102" s="92"/>
      <c r="I102" s="92">
        <v>2629143</v>
      </c>
      <c r="J102" s="92"/>
      <c r="K102" s="92">
        <v>3959760</v>
      </c>
      <c r="L102" s="92"/>
      <c r="M102" s="92"/>
      <c r="N102" s="92">
        <v>220323</v>
      </c>
      <c r="O102" s="92">
        <v>142000</v>
      </c>
      <c r="P102" s="92"/>
      <c r="Q102" s="92"/>
      <c r="R102" s="92">
        <v>40179</v>
      </c>
      <c r="S102" s="92">
        <v>15000</v>
      </c>
      <c r="T102" s="92"/>
      <c r="U102" s="112"/>
      <c r="V102" s="113">
        <v>34733</v>
      </c>
      <c r="W102" s="113">
        <v>417323</v>
      </c>
      <c r="X102" s="114"/>
      <c r="Y102" s="93">
        <f t="shared" si="29"/>
        <v>7469390</v>
      </c>
    </row>
    <row r="103" spans="1:25" ht="24.75" thickBot="1" x14ac:dyDescent="0.3">
      <c r="A103" s="110" t="s">
        <v>287</v>
      </c>
      <c r="B103" s="92" t="s">
        <v>288</v>
      </c>
      <c r="C103" s="92"/>
      <c r="D103" s="92"/>
      <c r="E103" s="92"/>
      <c r="F103" s="92"/>
      <c r="G103" s="111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112"/>
      <c r="V103" s="113"/>
      <c r="W103" s="113"/>
      <c r="X103" s="114"/>
      <c r="Y103" s="93">
        <f t="shared" si="29"/>
        <v>0</v>
      </c>
    </row>
    <row r="104" spans="1:25" ht="24.75" thickBot="1" x14ac:dyDescent="0.3">
      <c r="A104" s="110" t="s">
        <v>289</v>
      </c>
      <c r="B104" s="92" t="s">
        <v>290</v>
      </c>
      <c r="C104" s="92">
        <v>0</v>
      </c>
      <c r="D104" s="92">
        <v>2951</v>
      </c>
      <c r="E104" s="92"/>
      <c r="F104" s="92">
        <v>0</v>
      </c>
      <c r="G104" s="111">
        <v>0</v>
      </c>
      <c r="H104" s="92">
        <v>0</v>
      </c>
      <c r="I104" s="92">
        <v>709868</v>
      </c>
      <c r="J104" s="92">
        <v>0</v>
      </c>
      <c r="K104" s="92">
        <v>13705659</v>
      </c>
      <c r="L104" s="92">
        <v>0</v>
      </c>
      <c r="M104" s="92">
        <v>0</v>
      </c>
      <c r="N104" s="92">
        <v>59487</v>
      </c>
      <c r="O104" s="92">
        <v>38340</v>
      </c>
      <c r="P104" s="92">
        <v>0</v>
      </c>
      <c r="Q104" s="92"/>
      <c r="R104" s="92">
        <v>10848</v>
      </c>
      <c r="S104" s="92">
        <v>0</v>
      </c>
      <c r="T104" s="92">
        <v>0</v>
      </c>
      <c r="U104" s="112"/>
      <c r="V104" s="113">
        <v>9377</v>
      </c>
      <c r="W104" s="113">
        <v>112677</v>
      </c>
      <c r="X104" s="114">
        <v>0</v>
      </c>
      <c r="Y104" s="93">
        <f t="shared" si="29"/>
        <v>14649207</v>
      </c>
    </row>
    <row r="105" spans="1:25" s="89" customFormat="1" ht="15.75" thickBot="1" x14ac:dyDescent="0.3">
      <c r="A105" s="115" t="s">
        <v>291</v>
      </c>
      <c r="B105" s="93" t="s">
        <v>292</v>
      </c>
      <c r="C105" s="93">
        <f>SUM(C99:C104)</f>
        <v>0</v>
      </c>
      <c r="D105" s="93">
        <f t="shared" ref="D105:X105" si="42">SUM(D99:D104)</f>
        <v>13880</v>
      </c>
      <c r="E105" s="93">
        <f t="shared" ref="E105" si="43">SUM(E99:E104)</f>
        <v>0</v>
      </c>
      <c r="F105" s="93">
        <f t="shared" si="42"/>
        <v>0</v>
      </c>
      <c r="G105" s="116">
        <f t="shared" si="42"/>
        <v>0</v>
      </c>
      <c r="H105" s="93">
        <f t="shared" si="42"/>
        <v>0</v>
      </c>
      <c r="I105" s="93">
        <f t="shared" si="42"/>
        <v>3339011</v>
      </c>
      <c r="J105" s="93">
        <f t="shared" si="42"/>
        <v>0</v>
      </c>
      <c r="K105" s="93">
        <f t="shared" si="42"/>
        <v>63548054</v>
      </c>
      <c r="L105" s="93">
        <f t="shared" si="42"/>
        <v>0</v>
      </c>
      <c r="M105" s="93">
        <f t="shared" si="42"/>
        <v>0</v>
      </c>
      <c r="N105" s="93">
        <f t="shared" si="42"/>
        <v>279810</v>
      </c>
      <c r="O105" s="93">
        <f t="shared" si="42"/>
        <v>180340</v>
      </c>
      <c r="P105" s="93">
        <f t="shared" si="42"/>
        <v>0</v>
      </c>
      <c r="Q105" s="93">
        <f t="shared" si="42"/>
        <v>0</v>
      </c>
      <c r="R105" s="93">
        <f t="shared" si="42"/>
        <v>51027</v>
      </c>
      <c r="S105" s="93">
        <f t="shared" si="42"/>
        <v>15000</v>
      </c>
      <c r="T105" s="93">
        <f t="shared" si="42"/>
        <v>0</v>
      </c>
      <c r="U105" s="93">
        <f t="shared" si="42"/>
        <v>0</v>
      </c>
      <c r="V105" s="93">
        <f t="shared" si="42"/>
        <v>44110</v>
      </c>
      <c r="W105" s="93">
        <f t="shared" si="42"/>
        <v>530000</v>
      </c>
      <c r="X105" s="93">
        <f t="shared" si="42"/>
        <v>0</v>
      </c>
      <c r="Y105" s="93">
        <f t="shared" si="29"/>
        <v>68001232</v>
      </c>
    </row>
    <row r="106" spans="1:25" ht="15.75" thickBot="1" x14ac:dyDescent="0.3">
      <c r="A106" s="94"/>
      <c r="B106" s="94"/>
      <c r="C106" s="94"/>
      <c r="D106" s="94"/>
      <c r="E106" s="94"/>
      <c r="F106" s="94"/>
      <c r="G106" s="117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114"/>
      <c r="Y106" s="93">
        <f t="shared" si="29"/>
        <v>0</v>
      </c>
    </row>
    <row r="107" spans="1:25" ht="24.75" thickBot="1" x14ac:dyDescent="0.3">
      <c r="A107" s="118" t="s">
        <v>293</v>
      </c>
      <c r="B107" s="95" t="s">
        <v>294</v>
      </c>
      <c r="C107" s="95"/>
      <c r="D107" s="95"/>
      <c r="E107" s="95"/>
      <c r="F107" s="95"/>
      <c r="G107" s="119"/>
      <c r="H107" s="95"/>
      <c r="I107" s="95"/>
      <c r="J107" s="95"/>
      <c r="K107" s="95">
        <f>200000+1376309</f>
        <v>1576309</v>
      </c>
      <c r="L107" s="95"/>
      <c r="M107" s="95"/>
      <c r="N107" s="95"/>
      <c r="O107" s="95"/>
      <c r="P107" s="95"/>
      <c r="Q107" s="95"/>
      <c r="R107" s="95"/>
      <c r="S107" s="95"/>
      <c r="T107" s="95"/>
      <c r="U107" s="120"/>
      <c r="V107" s="121"/>
      <c r="W107" s="121"/>
      <c r="X107" s="114"/>
      <c r="Y107" s="93">
        <f t="shared" si="29"/>
        <v>1576309</v>
      </c>
    </row>
    <row r="108" spans="1:25" ht="48.75" thickBot="1" x14ac:dyDescent="0.3">
      <c r="A108" s="110" t="s">
        <v>295</v>
      </c>
      <c r="B108" s="92" t="s">
        <v>296</v>
      </c>
      <c r="C108" s="92"/>
      <c r="D108" s="92"/>
      <c r="E108" s="92"/>
      <c r="F108" s="92"/>
      <c r="G108" s="111"/>
      <c r="H108" s="92"/>
      <c r="I108" s="92"/>
      <c r="J108" s="92"/>
      <c r="K108" s="92">
        <v>425605</v>
      </c>
      <c r="L108" s="92"/>
      <c r="M108" s="92"/>
      <c r="N108" s="92"/>
      <c r="O108" s="92"/>
      <c r="P108" s="92"/>
      <c r="Q108" s="92"/>
      <c r="R108" s="92"/>
      <c r="S108" s="92"/>
      <c r="T108" s="92"/>
      <c r="U108" s="112"/>
      <c r="V108" s="113"/>
      <c r="W108" s="113"/>
      <c r="X108" s="114"/>
      <c r="Y108" s="93">
        <f t="shared" si="29"/>
        <v>425605</v>
      </c>
    </row>
    <row r="109" spans="1:25" s="89" customFormat="1" ht="15.75" thickBot="1" x14ac:dyDescent="0.3">
      <c r="A109" s="115" t="s">
        <v>297</v>
      </c>
      <c r="B109" s="93" t="s">
        <v>298</v>
      </c>
      <c r="C109" s="93">
        <f>SUM(C107:C108)</f>
        <v>0</v>
      </c>
      <c r="D109" s="93">
        <f t="shared" ref="D109:X109" si="44">SUM(D107:D108)</f>
        <v>0</v>
      </c>
      <c r="E109" s="93">
        <f t="shared" ref="E109" si="45">SUM(E107:E108)</f>
        <v>0</v>
      </c>
      <c r="F109" s="93">
        <f t="shared" si="44"/>
        <v>0</v>
      </c>
      <c r="G109" s="116">
        <f t="shared" si="44"/>
        <v>0</v>
      </c>
      <c r="H109" s="93">
        <f t="shared" si="44"/>
        <v>0</v>
      </c>
      <c r="I109" s="93">
        <f t="shared" si="44"/>
        <v>0</v>
      </c>
      <c r="J109" s="93">
        <f t="shared" si="44"/>
        <v>0</v>
      </c>
      <c r="K109" s="93">
        <f t="shared" si="44"/>
        <v>2001914</v>
      </c>
      <c r="L109" s="93">
        <f t="shared" si="44"/>
        <v>0</v>
      </c>
      <c r="M109" s="93">
        <f t="shared" si="44"/>
        <v>0</v>
      </c>
      <c r="N109" s="93">
        <f t="shared" si="44"/>
        <v>0</v>
      </c>
      <c r="O109" s="93">
        <f t="shared" si="44"/>
        <v>0</v>
      </c>
      <c r="P109" s="93">
        <f t="shared" si="44"/>
        <v>0</v>
      </c>
      <c r="Q109" s="93">
        <f t="shared" si="44"/>
        <v>0</v>
      </c>
      <c r="R109" s="93">
        <f t="shared" si="44"/>
        <v>0</v>
      </c>
      <c r="S109" s="93">
        <f t="shared" si="44"/>
        <v>0</v>
      </c>
      <c r="T109" s="93">
        <f t="shared" si="44"/>
        <v>0</v>
      </c>
      <c r="U109" s="93">
        <f t="shared" si="44"/>
        <v>0</v>
      </c>
      <c r="V109" s="93">
        <f t="shared" si="44"/>
        <v>0</v>
      </c>
      <c r="W109" s="93">
        <f t="shared" si="44"/>
        <v>0</v>
      </c>
      <c r="X109" s="93">
        <f t="shared" si="44"/>
        <v>0</v>
      </c>
      <c r="Y109" s="93">
        <f t="shared" si="29"/>
        <v>2001914</v>
      </c>
    </row>
    <row r="110" spans="1:25" ht="15.75" thickBot="1" x14ac:dyDescent="0.3">
      <c r="A110" s="94"/>
      <c r="B110" s="94"/>
      <c r="C110" s="94"/>
      <c r="D110" s="94"/>
      <c r="E110" s="94"/>
      <c r="F110" s="94"/>
      <c r="G110" s="125">
        <v>0</v>
      </c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114"/>
      <c r="Y110" s="93">
        <f t="shared" si="29"/>
        <v>0</v>
      </c>
    </row>
    <row r="111" spans="1:25" ht="48.75" thickBot="1" x14ac:dyDescent="0.3">
      <c r="A111" s="118" t="s">
        <v>299</v>
      </c>
      <c r="B111" s="95" t="s">
        <v>300</v>
      </c>
      <c r="C111" s="95"/>
      <c r="D111" s="95"/>
      <c r="E111" s="95"/>
      <c r="F111" s="95">
        <v>777496</v>
      </c>
      <c r="G111" s="119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120"/>
      <c r="V111" s="121"/>
      <c r="W111" s="121"/>
      <c r="X111" s="114"/>
      <c r="Y111" s="93">
        <f t="shared" si="29"/>
        <v>777496</v>
      </c>
    </row>
    <row r="112" spans="1:25" ht="36.75" thickBot="1" x14ac:dyDescent="0.3">
      <c r="A112" s="110" t="s">
        <v>301</v>
      </c>
      <c r="B112" s="92" t="s">
        <v>302</v>
      </c>
      <c r="C112" s="92"/>
      <c r="D112" s="92"/>
      <c r="E112" s="92"/>
      <c r="F112" s="92"/>
      <c r="G112" s="111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112"/>
      <c r="V112" s="113"/>
      <c r="W112" s="113"/>
      <c r="X112" s="114"/>
      <c r="Y112" s="93">
        <f t="shared" si="29"/>
        <v>0</v>
      </c>
    </row>
    <row r="113" spans="1:28" s="89" customFormat="1" ht="24.75" thickBot="1" x14ac:dyDescent="0.3">
      <c r="A113" s="115" t="s">
        <v>303</v>
      </c>
      <c r="B113" s="93" t="s">
        <v>142</v>
      </c>
      <c r="C113" s="93">
        <f>SUM(C111:C112)</f>
        <v>0</v>
      </c>
      <c r="D113" s="93">
        <f t="shared" ref="D113:X113" si="46">SUM(D111:D112)</f>
        <v>0</v>
      </c>
      <c r="E113" s="93">
        <f t="shared" ref="E113" si="47">SUM(E111:E112)</f>
        <v>0</v>
      </c>
      <c r="F113" s="93">
        <f t="shared" si="46"/>
        <v>777496</v>
      </c>
      <c r="G113" s="116">
        <f t="shared" si="46"/>
        <v>0</v>
      </c>
      <c r="H113" s="93">
        <f t="shared" si="46"/>
        <v>0</v>
      </c>
      <c r="I113" s="93">
        <f t="shared" si="46"/>
        <v>0</v>
      </c>
      <c r="J113" s="93">
        <f t="shared" si="46"/>
        <v>0</v>
      </c>
      <c r="K113" s="93">
        <f t="shared" si="46"/>
        <v>0</v>
      </c>
      <c r="L113" s="93">
        <f t="shared" si="46"/>
        <v>0</v>
      </c>
      <c r="M113" s="93">
        <f t="shared" si="46"/>
        <v>0</v>
      </c>
      <c r="N113" s="93">
        <f t="shared" si="46"/>
        <v>0</v>
      </c>
      <c r="O113" s="93">
        <f t="shared" si="46"/>
        <v>0</v>
      </c>
      <c r="P113" s="93">
        <f t="shared" si="46"/>
        <v>0</v>
      </c>
      <c r="Q113" s="93">
        <f t="shared" si="46"/>
        <v>0</v>
      </c>
      <c r="R113" s="93">
        <f t="shared" si="46"/>
        <v>0</v>
      </c>
      <c r="S113" s="93">
        <f t="shared" si="46"/>
        <v>0</v>
      </c>
      <c r="T113" s="93">
        <f t="shared" si="46"/>
        <v>0</v>
      </c>
      <c r="U113" s="93">
        <f t="shared" si="46"/>
        <v>0</v>
      </c>
      <c r="V113" s="93">
        <f t="shared" si="46"/>
        <v>0</v>
      </c>
      <c r="W113" s="93">
        <f t="shared" si="46"/>
        <v>0</v>
      </c>
      <c r="X113" s="93">
        <f t="shared" si="46"/>
        <v>0</v>
      </c>
      <c r="Y113" s="93">
        <f t="shared" si="29"/>
        <v>777496</v>
      </c>
    </row>
    <row r="114" spans="1:28" ht="15.75" thickBot="1" x14ac:dyDescent="0.3">
      <c r="A114" s="94"/>
      <c r="B114" s="94"/>
      <c r="C114" s="94"/>
      <c r="D114" s="94"/>
      <c r="E114" s="94"/>
      <c r="F114" s="94"/>
      <c r="G114" s="117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3">
        <f t="shared" si="29"/>
        <v>0</v>
      </c>
    </row>
    <row r="115" spans="1:28" s="89" customFormat="1" ht="24.75" thickBot="1" x14ac:dyDescent="0.3">
      <c r="A115" s="105" t="s">
        <v>304</v>
      </c>
      <c r="B115" s="91" t="s">
        <v>305</v>
      </c>
      <c r="C115" s="91">
        <f>C113+C109+C105+C97+C81+C71+C25+C21</f>
        <v>12050080</v>
      </c>
      <c r="D115" s="91">
        <f t="shared" ref="D115:X115" si="48">D113+D109+D105+D97+D81+D71+D25+D21</f>
        <v>2894278</v>
      </c>
      <c r="E115" s="91">
        <f t="shared" ref="E115" si="49">E113+E109+E105+E97+E81+E71+E25+E21</f>
        <v>94500</v>
      </c>
      <c r="F115" s="91">
        <f t="shared" si="48"/>
        <v>1182289</v>
      </c>
      <c r="G115" s="106">
        <f t="shared" si="48"/>
        <v>8748944</v>
      </c>
      <c r="H115" s="91">
        <f t="shared" si="48"/>
        <v>0</v>
      </c>
      <c r="I115" s="91">
        <f t="shared" si="48"/>
        <v>17864551</v>
      </c>
      <c r="J115" s="91">
        <f t="shared" si="48"/>
        <v>3924781</v>
      </c>
      <c r="K115" s="91">
        <f>K113+K109+K105+K97+K81+K71+K25+K21</f>
        <v>89057737</v>
      </c>
      <c r="L115" s="91">
        <f t="shared" si="48"/>
        <v>897467</v>
      </c>
      <c r="M115" s="91">
        <f t="shared" si="48"/>
        <v>4194833</v>
      </c>
      <c r="N115" s="91">
        <f t="shared" si="48"/>
        <v>5639768</v>
      </c>
      <c r="O115" s="91">
        <f t="shared" si="48"/>
        <v>180340</v>
      </c>
      <c r="P115" s="91">
        <f t="shared" si="48"/>
        <v>543955</v>
      </c>
      <c r="Q115" s="91">
        <f t="shared" si="48"/>
        <v>70000</v>
      </c>
      <c r="R115" s="91">
        <f t="shared" si="48"/>
        <v>8732693</v>
      </c>
      <c r="S115" s="91">
        <f t="shared" si="48"/>
        <v>2777833</v>
      </c>
      <c r="T115" s="91">
        <f t="shared" si="48"/>
        <v>5893230</v>
      </c>
      <c r="U115" s="91">
        <f t="shared" si="48"/>
        <v>200000</v>
      </c>
      <c r="V115" s="91">
        <f t="shared" si="48"/>
        <v>5577443</v>
      </c>
      <c r="W115" s="91">
        <f t="shared" si="48"/>
        <v>7423618</v>
      </c>
      <c r="X115" s="91">
        <f t="shared" si="48"/>
        <v>0</v>
      </c>
      <c r="Y115" s="93">
        <f t="shared" si="29"/>
        <v>177948340</v>
      </c>
      <c r="Z115" s="89">
        <v>177948340</v>
      </c>
      <c r="AA115" s="136">
        <f>Y115-Z115</f>
        <v>0</v>
      </c>
      <c r="AB115" s="136">
        <f>SUM(C115:X115)</f>
        <v>177948340</v>
      </c>
    </row>
    <row r="116" spans="1:28" ht="15.75" thickBot="1" x14ac:dyDescent="0.3">
      <c r="A116" s="94"/>
      <c r="B116" s="94"/>
      <c r="C116" s="94"/>
      <c r="D116" s="94"/>
      <c r="E116" s="94"/>
      <c r="F116" s="94"/>
      <c r="G116" s="117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3">
        <f t="shared" si="29"/>
        <v>0</v>
      </c>
      <c r="AA116" s="136"/>
    </row>
    <row r="117" spans="1:28" ht="36.75" thickBot="1" x14ac:dyDescent="0.3">
      <c r="A117" s="126" t="s">
        <v>306</v>
      </c>
      <c r="B117" s="96" t="s">
        <v>307</v>
      </c>
      <c r="C117" s="96"/>
      <c r="D117" s="96"/>
      <c r="E117" s="96"/>
      <c r="F117" s="127">
        <v>17653103</v>
      </c>
      <c r="G117" s="128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3">
        <f>SUM(C117:X117)</f>
        <v>17653103</v>
      </c>
      <c r="AA117" s="136">
        <f t="shared" ref="AA117:AA171" si="50">Y117-Z117</f>
        <v>17653103</v>
      </c>
    </row>
    <row r="118" spans="1:28" ht="36.75" thickBot="1" x14ac:dyDescent="0.3">
      <c r="A118" s="114" t="s">
        <v>308</v>
      </c>
      <c r="B118" s="97" t="s">
        <v>309</v>
      </c>
      <c r="C118" s="97"/>
      <c r="D118" s="97"/>
      <c r="E118" s="97"/>
      <c r="F118" s="100">
        <v>5670315</v>
      </c>
      <c r="G118" s="129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3">
        <f t="shared" ref="Y118:Y122" si="51">SUM(C118:X118)</f>
        <v>5670315</v>
      </c>
      <c r="AA118" s="136">
        <f t="shared" si="50"/>
        <v>5670315</v>
      </c>
    </row>
    <row r="119" spans="1:28" ht="48.75" thickBot="1" x14ac:dyDescent="0.3">
      <c r="A119" s="114" t="s">
        <v>310</v>
      </c>
      <c r="B119" s="97" t="s">
        <v>311</v>
      </c>
      <c r="C119" s="130"/>
      <c r="D119" s="97"/>
      <c r="E119" s="97"/>
      <c r="F119" s="100">
        <v>1800000</v>
      </c>
      <c r="G119" s="131"/>
      <c r="H119" s="130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3">
        <f t="shared" si="51"/>
        <v>1800000</v>
      </c>
      <c r="AA119" s="136">
        <f t="shared" si="50"/>
        <v>1800000</v>
      </c>
    </row>
    <row r="120" spans="1:28" ht="36.75" thickBot="1" x14ac:dyDescent="0.3">
      <c r="A120" s="114" t="s">
        <v>312</v>
      </c>
      <c r="B120" s="97" t="s">
        <v>313</v>
      </c>
      <c r="C120" s="96"/>
      <c r="D120" s="97"/>
      <c r="E120" s="97"/>
      <c r="F120" s="100">
        <v>447675</v>
      </c>
      <c r="G120" s="128"/>
      <c r="H120" s="96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3">
        <f t="shared" si="51"/>
        <v>447675</v>
      </c>
      <c r="AA120" s="136">
        <f t="shared" si="50"/>
        <v>447675</v>
      </c>
    </row>
    <row r="121" spans="1:28" ht="36.75" thickBot="1" x14ac:dyDescent="0.3">
      <c r="A121" s="114" t="s">
        <v>314</v>
      </c>
      <c r="B121" s="97" t="s">
        <v>315</v>
      </c>
      <c r="C121" s="97"/>
      <c r="D121" s="97"/>
      <c r="E121" s="97"/>
      <c r="F121" s="100">
        <v>0</v>
      </c>
      <c r="G121" s="129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3">
        <f t="shared" si="51"/>
        <v>0</v>
      </c>
      <c r="AA121" s="136">
        <f t="shared" si="50"/>
        <v>0</v>
      </c>
    </row>
    <row r="122" spans="1:28" s="89" customFormat="1" ht="36.75" thickBot="1" x14ac:dyDescent="0.3">
      <c r="A122" s="132" t="s">
        <v>316</v>
      </c>
      <c r="B122" s="98" t="s">
        <v>317</v>
      </c>
      <c r="C122" s="98">
        <f>SUM(C117:C121)</f>
        <v>0</v>
      </c>
      <c r="D122" s="98">
        <f t="shared" ref="D122:X122" si="52">SUM(D117:D121)</f>
        <v>0</v>
      </c>
      <c r="E122" s="98">
        <f t="shared" ref="E122" si="53">SUM(E117:E121)</f>
        <v>0</v>
      </c>
      <c r="F122" s="98">
        <f t="shared" si="52"/>
        <v>25571093</v>
      </c>
      <c r="G122" s="133">
        <f t="shared" si="52"/>
        <v>0</v>
      </c>
      <c r="H122" s="98">
        <f t="shared" si="52"/>
        <v>0</v>
      </c>
      <c r="I122" s="98">
        <f t="shared" si="52"/>
        <v>0</v>
      </c>
      <c r="J122" s="98">
        <f t="shared" si="52"/>
        <v>0</v>
      </c>
      <c r="K122" s="98">
        <f t="shared" si="52"/>
        <v>0</v>
      </c>
      <c r="L122" s="98">
        <f t="shared" si="52"/>
        <v>0</v>
      </c>
      <c r="M122" s="98">
        <f t="shared" si="52"/>
        <v>0</v>
      </c>
      <c r="N122" s="98">
        <f t="shared" si="52"/>
        <v>0</v>
      </c>
      <c r="O122" s="98">
        <f t="shared" si="52"/>
        <v>0</v>
      </c>
      <c r="P122" s="98">
        <f t="shared" si="52"/>
        <v>0</v>
      </c>
      <c r="Q122" s="98">
        <f t="shared" si="52"/>
        <v>0</v>
      </c>
      <c r="R122" s="98">
        <f t="shared" si="52"/>
        <v>0</v>
      </c>
      <c r="S122" s="98">
        <f t="shared" si="52"/>
        <v>0</v>
      </c>
      <c r="T122" s="98">
        <f t="shared" si="52"/>
        <v>0</v>
      </c>
      <c r="U122" s="98">
        <f t="shared" si="52"/>
        <v>0</v>
      </c>
      <c r="V122" s="98">
        <f t="shared" si="52"/>
        <v>0</v>
      </c>
      <c r="W122" s="98">
        <f t="shared" si="52"/>
        <v>0</v>
      </c>
      <c r="X122" s="98">
        <f t="shared" si="52"/>
        <v>0</v>
      </c>
      <c r="Y122" s="93">
        <f t="shared" si="51"/>
        <v>25571093</v>
      </c>
      <c r="AA122" s="136">
        <f t="shared" si="50"/>
        <v>25571093</v>
      </c>
    </row>
    <row r="123" spans="1:28" ht="15.75" thickBot="1" x14ac:dyDescent="0.3">
      <c r="A123" s="194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6"/>
      <c r="AA123" s="136">
        <f t="shared" si="50"/>
        <v>0</v>
      </c>
    </row>
    <row r="124" spans="1:28" ht="36.75" thickBot="1" x14ac:dyDescent="0.3">
      <c r="A124" s="114" t="s">
        <v>318</v>
      </c>
      <c r="B124" s="97" t="s">
        <v>319</v>
      </c>
      <c r="C124" s="97"/>
      <c r="D124" s="97"/>
      <c r="E124" s="97"/>
      <c r="F124" s="100"/>
      <c r="G124" s="129"/>
      <c r="H124" s="97"/>
      <c r="I124" s="97"/>
      <c r="J124" s="97"/>
      <c r="K124" s="97">
        <v>3782819</v>
      </c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101">
        <f>SUM(C124:X124)</f>
        <v>3782819</v>
      </c>
      <c r="AA124" s="136">
        <f t="shared" si="50"/>
        <v>3782819</v>
      </c>
    </row>
    <row r="125" spans="1:28" ht="24.75" thickBot="1" x14ac:dyDescent="0.3">
      <c r="A125" s="114" t="s">
        <v>320</v>
      </c>
      <c r="B125" s="97" t="s">
        <v>321</v>
      </c>
      <c r="C125" s="97"/>
      <c r="D125" s="97"/>
      <c r="E125" s="97"/>
      <c r="F125" s="100">
        <v>247500</v>
      </c>
      <c r="G125" s="129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101">
        <f t="shared" ref="Y125:Y130" si="54">SUM(C125:X125)</f>
        <v>247500</v>
      </c>
      <c r="AA125" s="136">
        <f t="shared" si="50"/>
        <v>247500</v>
      </c>
    </row>
    <row r="126" spans="1:28" ht="36.75" thickBot="1" x14ac:dyDescent="0.3">
      <c r="A126" s="114" t="s">
        <v>322</v>
      </c>
      <c r="B126" s="97" t="s">
        <v>323</v>
      </c>
      <c r="C126" s="97"/>
      <c r="D126" s="97"/>
      <c r="E126" s="97"/>
      <c r="F126" s="100"/>
      <c r="G126" s="129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101">
        <f t="shared" si="54"/>
        <v>0</v>
      </c>
      <c r="AA126" s="136">
        <f t="shared" si="50"/>
        <v>0</v>
      </c>
    </row>
    <row r="127" spans="1:28" ht="36.75" thickBot="1" x14ac:dyDescent="0.3">
      <c r="A127" s="114" t="s">
        <v>324</v>
      </c>
      <c r="B127" s="97" t="s">
        <v>325</v>
      </c>
      <c r="C127" s="97"/>
      <c r="D127" s="97"/>
      <c r="E127" s="97"/>
      <c r="F127" s="97">
        <f>15333987-1030969</f>
        <v>14303018</v>
      </c>
      <c r="G127" s="129"/>
      <c r="H127" s="97"/>
      <c r="I127" s="97">
        <v>8047442</v>
      </c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101">
        <f t="shared" si="54"/>
        <v>22350460</v>
      </c>
      <c r="AA127" s="136">
        <f t="shared" si="50"/>
        <v>22350460</v>
      </c>
    </row>
    <row r="128" spans="1:28" ht="36.75" thickBot="1" x14ac:dyDescent="0.3">
      <c r="A128" s="114" t="s">
        <v>326</v>
      </c>
      <c r="B128" s="97" t="s">
        <v>327</v>
      </c>
      <c r="C128" s="97"/>
      <c r="D128" s="97"/>
      <c r="E128" s="97"/>
      <c r="F128" s="100">
        <v>1770007</v>
      </c>
      <c r="G128" s="129">
        <v>11337500</v>
      </c>
      <c r="H128" s="97"/>
      <c r="I128" s="97"/>
      <c r="J128" s="97"/>
      <c r="K128" s="97">
        <v>0</v>
      </c>
      <c r="L128" s="97">
        <v>1332300</v>
      </c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101">
        <f t="shared" si="54"/>
        <v>14439807</v>
      </c>
      <c r="AA128" s="136">
        <f t="shared" si="50"/>
        <v>14439807</v>
      </c>
    </row>
    <row r="129" spans="1:27" ht="36.75" thickBot="1" x14ac:dyDescent="0.3">
      <c r="A129" s="114" t="s">
        <v>328</v>
      </c>
      <c r="B129" s="97" t="s">
        <v>329</v>
      </c>
      <c r="C129" s="97"/>
      <c r="D129" s="97"/>
      <c r="E129" s="97"/>
      <c r="F129" s="100"/>
      <c r="G129" s="129"/>
      <c r="H129" s="97"/>
      <c r="I129" s="97"/>
      <c r="J129" s="97"/>
      <c r="K129" s="94"/>
      <c r="L129" s="114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101">
        <f t="shared" si="54"/>
        <v>0</v>
      </c>
      <c r="AA129" s="136">
        <f t="shared" si="50"/>
        <v>0</v>
      </c>
    </row>
    <row r="130" spans="1:27" s="89" customFormat="1" ht="48.75" thickBot="1" x14ac:dyDescent="0.3">
      <c r="A130" s="132" t="s">
        <v>330</v>
      </c>
      <c r="B130" s="98" t="s">
        <v>331</v>
      </c>
      <c r="C130" s="98">
        <f>SUM(C124:C129)</f>
        <v>0</v>
      </c>
      <c r="D130" s="98">
        <f t="shared" ref="D130:X130" si="55">SUM(D124:D129)</f>
        <v>0</v>
      </c>
      <c r="E130" s="98">
        <f t="shared" ref="E130" si="56">SUM(E124:E129)</f>
        <v>0</v>
      </c>
      <c r="F130" s="98">
        <f t="shared" si="55"/>
        <v>16320525</v>
      </c>
      <c r="G130" s="133">
        <f t="shared" si="55"/>
        <v>11337500</v>
      </c>
      <c r="H130" s="98">
        <f t="shared" si="55"/>
        <v>0</v>
      </c>
      <c r="I130" s="98">
        <f t="shared" si="55"/>
        <v>8047442</v>
      </c>
      <c r="J130" s="98">
        <f t="shared" si="55"/>
        <v>0</v>
      </c>
      <c r="K130" s="98">
        <f t="shared" si="55"/>
        <v>3782819</v>
      </c>
      <c r="L130" s="98">
        <f t="shared" si="55"/>
        <v>1332300</v>
      </c>
      <c r="M130" s="98">
        <f t="shared" si="55"/>
        <v>0</v>
      </c>
      <c r="N130" s="98">
        <f t="shared" si="55"/>
        <v>0</v>
      </c>
      <c r="O130" s="98">
        <f t="shared" si="55"/>
        <v>0</v>
      </c>
      <c r="P130" s="98">
        <f t="shared" si="55"/>
        <v>0</v>
      </c>
      <c r="Q130" s="98">
        <f t="shared" si="55"/>
        <v>0</v>
      </c>
      <c r="R130" s="98">
        <f t="shared" si="55"/>
        <v>0</v>
      </c>
      <c r="S130" s="98">
        <f t="shared" si="55"/>
        <v>0</v>
      </c>
      <c r="T130" s="98">
        <f t="shared" si="55"/>
        <v>0</v>
      </c>
      <c r="U130" s="98">
        <f t="shared" si="55"/>
        <v>0</v>
      </c>
      <c r="V130" s="98">
        <f t="shared" si="55"/>
        <v>0</v>
      </c>
      <c r="W130" s="98">
        <f t="shared" si="55"/>
        <v>0</v>
      </c>
      <c r="X130" s="98">
        <f t="shared" si="55"/>
        <v>0</v>
      </c>
      <c r="Y130" s="101">
        <f t="shared" si="54"/>
        <v>40820586</v>
      </c>
      <c r="AA130" s="136">
        <f t="shared" si="50"/>
        <v>40820586</v>
      </c>
    </row>
    <row r="131" spans="1:27" ht="15.75" thickBot="1" x14ac:dyDescent="0.3">
      <c r="A131" s="194"/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6"/>
      <c r="AA131" s="136">
        <f t="shared" si="50"/>
        <v>0</v>
      </c>
    </row>
    <row r="132" spans="1:27" s="89" customFormat="1" ht="36.75" thickBot="1" x14ac:dyDescent="0.3">
      <c r="A132" s="122" t="s">
        <v>332</v>
      </c>
      <c r="B132" s="99" t="s">
        <v>333</v>
      </c>
      <c r="C132" s="99">
        <f>C130+C122</f>
        <v>0</v>
      </c>
      <c r="D132" s="99">
        <f t="shared" ref="D132:X132" si="57">D130+D122</f>
        <v>0</v>
      </c>
      <c r="E132" s="99">
        <f t="shared" ref="E132" si="58">E130+E122</f>
        <v>0</v>
      </c>
      <c r="F132" s="99">
        <f t="shared" si="57"/>
        <v>41891618</v>
      </c>
      <c r="G132" s="134">
        <f t="shared" si="57"/>
        <v>11337500</v>
      </c>
      <c r="H132" s="99">
        <f t="shared" si="57"/>
        <v>0</v>
      </c>
      <c r="I132" s="99">
        <f t="shared" si="57"/>
        <v>8047442</v>
      </c>
      <c r="J132" s="99">
        <f t="shared" si="57"/>
        <v>0</v>
      </c>
      <c r="K132" s="99">
        <f t="shared" si="57"/>
        <v>3782819</v>
      </c>
      <c r="L132" s="99">
        <f t="shared" si="57"/>
        <v>1332300</v>
      </c>
      <c r="M132" s="99">
        <f t="shared" si="57"/>
        <v>0</v>
      </c>
      <c r="N132" s="99">
        <f t="shared" si="57"/>
        <v>0</v>
      </c>
      <c r="O132" s="99">
        <f t="shared" si="57"/>
        <v>0</v>
      </c>
      <c r="P132" s="99">
        <f t="shared" si="57"/>
        <v>0</v>
      </c>
      <c r="Q132" s="99">
        <f t="shared" si="57"/>
        <v>0</v>
      </c>
      <c r="R132" s="99">
        <f t="shared" si="57"/>
        <v>0</v>
      </c>
      <c r="S132" s="99">
        <f t="shared" si="57"/>
        <v>0</v>
      </c>
      <c r="T132" s="99">
        <f t="shared" si="57"/>
        <v>0</v>
      </c>
      <c r="U132" s="99">
        <f t="shared" si="57"/>
        <v>0</v>
      </c>
      <c r="V132" s="99">
        <f t="shared" si="57"/>
        <v>0</v>
      </c>
      <c r="W132" s="99">
        <f t="shared" si="57"/>
        <v>0</v>
      </c>
      <c r="X132" s="99">
        <f t="shared" si="57"/>
        <v>0</v>
      </c>
      <c r="Y132" s="99">
        <f>SUM(C132:X132)</f>
        <v>66391679</v>
      </c>
      <c r="AA132" s="136">
        <f t="shared" si="50"/>
        <v>66391679</v>
      </c>
    </row>
    <row r="133" spans="1:27" ht="15.75" thickBot="1" x14ac:dyDescent="0.3">
      <c r="A133" s="194"/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6"/>
      <c r="AA133" s="136">
        <f t="shared" si="50"/>
        <v>0</v>
      </c>
    </row>
    <row r="134" spans="1:27" ht="36.75" thickBot="1" x14ac:dyDescent="0.3">
      <c r="A134" s="114" t="s">
        <v>334</v>
      </c>
      <c r="B134" s="97" t="s">
        <v>335</v>
      </c>
      <c r="C134" s="97"/>
      <c r="D134" s="97"/>
      <c r="E134" s="97"/>
      <c r="F134" s="100"/>
      <c r="G134" s="129"/>
      <c r="H134" s="97"/>
      <c r="I134" s="97"/>
      <c r="J134" s="97"/>
      <c r="K134" s="135"/>
      <c r="L134" s="114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101">
        <f>SUM(C134:X134)</f>
        <v>0</v>
      </c>
      <c r="AA134" s="136">
        <f t="shared" si="50"/>
        <v>0</v>
      </c>
    </row>
    <row r="135" spans="1:27" ht="36.75" thickBot="1" x14ac:dyDescent="0.3">
      <c r="A135" s="114" t="s">
        <v>336</v>
      </c>
      <c r="B135" s="97" t="s">
        <v>337</v>
      </c>
      <c r="C135" s="97"/>
      <c r="D135" s="97"/>
      <c r="E135" s="97"/>
      <c r="F135" s="100"/>
      <c r="G135" s="129"/>
      <c r="H135" s="97"/>
      <c r="I135" s="97"/>
      <c r="J135" s="97"/>
      <c r="K135" s="96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101">
        <f t="shared" ref="Y135:Y138" si="59">SUM(C135:X135)</f>
        <v>0</v>
      </c>
      <c r="AA135" s="136">
        <f t="shared" si="50"/>
        <v>0</v>
      </c>
    </row>
    <row r="136" spans="1:27" ht="36.75" thickBot="1" x14ac:dyDescent="0.3">
      <c r="A136" s="114" t="s">
        <v>338</v>
      </c>
      <c r="B136" s="97" t="s">
        <v>339</v>
      </c>
      <c r="C136" s="97"/>
      <c r="D136" s="97"/>
      <c r="E136" s="97"/>
      <c r="F136" s="100"/>
      <c r="G136" s="129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101">
        <f t="shared" si="59"/>
        <v>0</v>
      </c>
      <c r="AA136" s="136">
        <f t="shared" si="50"/>
        <v>0</v>
      </c>
    </row>
    <row r="137" spans="1:27" ht="36.75" thickBot="1" x14ac:dyDescent="0.3">
      <c r="A137" s="132" t="s">
        <v>340</v>
      </c>
      <c r="B137" s="98" t="s">
        <v>341</v>
      </c>
      <c r="C137" s="98">
        <v>0</v>
      </c>
      <c r="D137" s="98">
        <v>0</v>
      </c>
      <c r="E137" s="98">
        <v>0</v>
      </c>
      <c r="F137" s="98">
        <v>0</v>
      </c>
      <c r="G137" s="133">
        <v>0</v>
      </c>
      <c r="H137" s="98">
        <v>0</v>
      </c>
      <c r="I137" s="98">
        <v>0</v>
      </c>
      <c r="J137" s="98">
        <v>0</v>
      </c>
      <c r="K137" s="98">
        <v>2999474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/>
      <c r="R137" s="98">
        <v>0</v>
      </c>
      <c r="S137" s="98">
        <v>0</v>
      </c>
      <c r="T137" s="98">
        <v>0</v>
      </c>
      <c r="U137" s="98"/>
      <c r="V137" s="98"/>
      <c r="W137" s="98">
        <v>0</v>
      </c>
      <c r="X137" s="98">
        <v>0</v>
      </c>
      <c r="Y137" s="101">
        <f t="shared" si="59"/>
        <v>2999474</v>
      </c>
      <c r="AA137" s="136">
        <f t="shared" si="50"/>
        <v>2999474</v>
      </c>
    </row>
    <row r="138" spans="1:27" s="89" customFormat="1" ht="36.75" thickBot="1" x14ac:dyDescent="0.3">
      <c r="A138" s="122" t="s">
        <v>342</v>
      </c>
      <c r="B138" s="99" t="s">
        <v>343</v>
      </c>
      <c r="C138" s="99">
        <f>SUM(C134:C137)</f>
        <v>0</v>
      </c>
      <c r="D138" s="99">
        <f t="shared" ref="D138:X138" si="60">SUM(D134:D137)</f>
        <v>0</v>
      </c>
      <c r="E138" s="99">
        <f t="shared" ref="E138" si="61">SUM(E134:E137)</f>
        <v>0</v>
      </c>
      <c r="F138" s="99">
        <f t="shared" si="60"/>
        <v>0</v>
      </c>
      <c r="G138" s="134">
        <f t="shared" si="60"/>
        <v>0</v>
      </c>
      <c r="H138" s="99">
        <f t="shared" si="60"/>
        <v>0</v>
      </c>
      <c r="I138" s="99">
        <f t="shared" si="60"/>
        <v>0</v>
      </c>
      <c r="J138" s="99">
        <f t="shared" si="60"/>
        <v>0</v>
      </c>
      <c r="K138" s="99">
        <f t="shared" si="60"/>
        <v>2999474</v>
      </c>
      <c r="L138" s="99">
        <f t="shared" si="60"/>
        <v>0</v>
      </c>
      <c r="M138" s="99">
        <f t="shared" si="60"/>
        <v>0</v>
      </c>
      <c r="N138" s="99">
        <f t="shared" si="60"/>
        <v>0</v>
      </c>
      <c r="O138" s="99">
        <f t="shared" si="60"/>
        <v>0</v>
      </c>
      <c r="P138" s="99">
        <f t="shared" si="60"/>
        <v>0</v>
      </c>
      <c r="Q138" s="99">
        <f t="shared" si="60"/>
        <v>0</v>
      </c>
      <c r="R138" s="99">
        <f t="shared" si="60"/>
        <v>0</v>
      </c>
      <c r="S138" s="99">
        <f t="shared" si="60"/>
        <v>0</v>
      </c>
      <c r="T138" s="99">
        <f t="shared" si="60"/>
        <v>0</v>
      </c>
      <c r="U138" s="99">
        <f t="shared" si="60"/>
        <v>0</v>
      </c>
      <c r="V138" s="99">
        <f t="shared" si="60"/>
        <v>0</v>
      </c>
      <c r="W138" s="99">
        <f t="shared" si="60"/>
        <v>0</v>
      </c>
      <c r="X138" s="99">
        <f t="shared" si="60"/>
        <v>0</v>
      </c>
      <c r="Y138" s="101">
        <f t="shared" si="59"/>
        <v>2999474</v>
      </c>
      <c r="AA138" s="136">
        <f t="shared" si="50"/>
        <v>2999474</v>
      </c>
    </row>
    <row r="139" spans="1:27" ht="15.75" thickBot="1" x14ac:dyDescent="0.3">
      <c r="A139" s="194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6"/>
      <c r="AA139" s="136">
        <f t="shared" si="50"/>
        <v>0</v>
      </c>
    </row>
    <row r="140" spans="1:27" ht="15.75" thickBot="1" x14ac:dyDescent="0.3">
      <c r="A140" s="114" t="s">
        <v>344</v>
      </c>
      <c r="B140" s="97" t="s">
        <v>345</v>
      </c>
      <c r="C140" s="97"/>
      <c r="D140" s="97"/>
      <c r="E140" s="97"/>
      <c r="F140" s="100"/>
      <c r="G140" s="129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101">
        <f>SUM(C140:X140)</f>
        <v>0</v>
      </c>
      <c r="AA140" s="136">
        <f t="shared" si="50"/>
        <v>0</v>
      </c>
    </row>
    <row r="141" spans="1:27" ht="36.75" thickBot="1" x14ac:dyDescent="0.3">
      <c r="A141" s="114" t="s">
        <v>346</v>
      </c>
      <c r="B141" s="97" t="s">
        <v>347</v>
      </c>
      <c r="C141" s="97"/>
      <c r="D141" s="97"/>
      <c r="E141" s="97"/>
      <c r="F141" s="100"/>
      <c r="G141" s="129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>
        <v>1415000</v>
      </c>
      <c r="Y141" s="101">
        <f>SUM(C141:X141)</f>
        <v>1415000</v>
      </c>
      <c r="AA141" s="136">
        <f t="shared" si="50"/>
        <v>1415000</v>
      </c>
    </row>
    <row r="142" spans="1:27" s="89" customFormat="1" ht="24.75" thickBot="1" x14ac:dyDescent="0.3">
      <c r="A142" s="132" t="s">
        <v>348</v>
      </c>
      <c r="B142" s="98" t="s">
        <v>349</v>
      </c>
      <c r="C142" s="98">
        <f>SUM(C140:C141)</f>
        <v>0</v>
      </c>
      <c r="D142" s="98">
        <f t="shared" ref="D142:X142" si="62">SUM(D140:D141)</f>
        <v>0</v>
      </c>
      <c r="E142" s="98">
        <f t="shared" ref="E142" si="63">SUM(E140:E141)</f>
        <v>0</v>
      </c>
      <c r="F142" s="98">
        <f t="shared" si="62"/>
        <v>0</v>
      </c>
      <c r="G142" s="133">
        <f t="shared" si="62"/>
        <v>0</v>
      </c>
      <c r="H142" s="98">
        <f t="shared" si="62"/>
        <v>0</v>
      </c>
      <c r="I142" s="98">
        <f t="shared" si="62"/>
        <v>0</v>
      </c>
      <c r="J142" s="98">
        <f t="shared" si="62"/>
        <v>0</v>
      </c>
      <c r="K142" s="98">
        <f t="shared" si="62"/>
        <v>0</v>
      </c>
      <c r="L142" s="98">
        <f t="shared" si="62"/>
        <v>0</v>
      </c>
      <c r="M142" s="98">
        <f t="shared" si="62"/>
        <v>0</v>
      </c>
      <c r="N142" s="98">
        <f t="shared" si="62"/>
        <v>0</v>
      </c>
      <c r="O142" s="98">
        <f t="shared" si="62"/>
        <v>0</v>
      </c>
      <c r="P142" s="98">
        <f t="shared" si="62"/>
        <v>0</v>
      </c>
      <c r="Q142" s="98">
        <f t="shared" si="62"/>
        <v>0</v>
      </c>
      <c r="R142" s="98">
        <f t="shared" si="62"/>
        <v>0</v>
      </c>
      <c r="S142" s="98">
        <f t="shared" si="62"/>
        <v>0</v>
      </c>
      <c r="T142" s="98">
        <f t="shared" si="62"/>
        <v>0</v>
      </c>
      <c r="U142" s="98">
        <f t="shared" si="62"/>
        <v>0</v>
      </c>
      <c r="V142" s="98">
        <f t="shared" si="62"/>
        <v>0</v>
      </c>
      <c r="W142" s="98">
        <f t="shared" si="62"/>
        <v>0</v>
      </c>
      <c r="X142" s="98">
        <f t="shared" si="62"/>
        <v>1415000</v>
      </c>
      <c r="Y142" s="101">
        <f t="shared" ref="Y142:Y152" si="64">SUM(C142:X142)</f>
        <v>1415000</v>
      </c>
      <c r="AA142" s="136">
        <f t="shared" si="50"/>
        <v>1415000</v>
      </c>
    </row>
    <row r="143" spans="1:27" ht="36.75" thickBot="1" x14ac:dyDescent="0.3">
      <c r="A143" s="114" t="s">
        <v>350</v>
      </c>
      <c r="B143" s="97" t="s">
        <v>351</v>
      </c>
      <c r="C143" s="97"/>
      <c r="D143" s="97"/>
      <c r="E143" s="97"/>
      <c r="F143" s="100"/>
      <c r="G143" s="129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8">
        <v>26324605</v>
      </c>
      <c r="Y143" s="101">
        <f t="shared" si="64"/>
        <v>26324605</v>
      </c>
      <c r="AA143" s="136">
        <f t="shared" si="50"/>
        <v>26324605</v>
      </c>
    </row>
    <row r="144" spans="1:27" ht="15.75" thickBot="1" x14ac:dyDescent="0.3">
      <c r="A144" s="114" t="s">
        <v>352</v>
      </c>
      <c r="B144" s="97" t="s">
        <v>353</v>
      </c>
      <c r="C144" s="97"/>
      <c r="D144" s="97"/>
      <c r="E144" s="97"/>
      <c r="F144" s="100"/>
      <c r="G144" s="129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 t="s">
        <v>354</v>
      </c>
      <c r="U144" s="97"/>
      <c r="V144" s="97"/>
      <c r="W144" s="97"/>
      <c r="X144" s="98">
        <v>2276489</v>
      </c>
      <c r="Y144" s="101">
        <f t="shared" si="64"/>
        <v>2276489</v>
      </c>
      <c r="AA144" s="136">
        <f t="shared" si="50"/>
        <v>2276489</v>
      </c>
    </row>
    <row r="145" spans="1:27" ht="15.75" thickBot="1" x14ac:dyDescent="0.3">
      <c r="A145" s="114" t="s">
        <v>355</v>
      </c>
      <c r="B145" s="97" t="s">
        <v>356</v>
      </c>
      <c r="C145" s="97"/>
      <c r="D145" s="97"/>
      <c r="E145" s="97"/>
      <c r="F145" s="100"/>
      <c r="G145" s="129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8"/>
      <c r="Y145" s="101">
        <f t="shared" si="64"/>
        <v>0</v>
      </c>
      <c r="AA145" s="136">
        <f t="shared" si="50"/>
        <v>0</v>
      </c>
    </row>
    <row r="146" spans="1:27" ht="36.75" thickBot="1" x14ac:dyDescent="0.3">
      <c r="A146" s="114" t="s">
        <v>357</v>
      </c>
      <c r="B146" s="97" t="s">
        <v>358</v>
      </c>
      <c r="C146" s="97"/>
      <c r="D146" s="97"/>
      <c r="E146" s="97"/>
      <c r="F146" s="100"/>
      <c r="G146" s="129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8"/>
      <c r="Y146" s="101">
        <f t="shared" si="64"/>
        <v>0</v>
      </c>
      <c r="AA146" s="136">
        <f t="shared" si="50"/>
        <v>0</v>
      </c>
    </row>
    <row r="147" spans="1:27" s="89" customFormat="1" ht="36.75" thickBot="1" x14ac:dyDescent="0.3">
      <c r="A147" s="122" t="s">
        <v>359</v>
      </c>
      <c r="B147" s="99" t="s">
        <v>360</v>
      </c>
      <c r="C147" s="99">
        <f>SUM(C143:C146)</f>
        <v>0</v>
      </c>
      <c r="D147" s="99">
        <f t="shared" ref="D147:X147" si="65">SUM(D143:D146)</f>
        <v>0</v>
      </c>
      <c r="E147" s="99">
        <f t="shared" ref="E147" si="66">SUM(E143:E146)</f>
        <v>0</v>
      </c>
      <c r="F147" s="99">
        <f t="shared" si="65"/>
        <v>0</v>
      </c>
      <c r="G147" s="134">
        <f t="shared" si="65"/>
        <v>0</v>
      </c>
      <c r="H147" s="99">
        <f t="shared" si="65"/>
        <v>0</v>
      </c>
      <c r="I147" s="99">
        <f t="shared" si="65"/>
        <v>0</v>
      </c>
      <c r="J147" s="99">
        <f t="shared" si="65"/>
        <v>0</v>
      </c>
      <c r="K147" s="99">
        <f t="shared" si="65"/>
        <v>0</v>
      </c>
      <c r="L147" s="99">
        <f t="shared" si="65"/>
        <v>0</v>
      </c>
      <c r="M147" s="99">
        <f t="shared" si="65"/>
        <v>0</v>
      </c>
      <c r="N147" s="99">
        <f t="shared" si="65"/>
        <v>0</v>
      </c>
      <c r="O147" s="99">
        <f t="shared" si="65"/>
        <v>0</v>
      </c>
      <c r="P147" s="99">
        <f t="shared" si="65"/>
        <v>0</v>
      </c>
      <c r="Q147" s="99">
        <f t="shared" si="65"/>
        <v>0</v>
      </c>
      <c r="R147" s="99">
        <f t="shared" si="65"/>
        <v>0</v>
      </c>
      <c r="S147" s="99">
        <f t="shared" si="65"/>
        <v>0</v>
      </c>
      <c r="T147" s="99">
        <f t="shared" si="65"/>
        <v>0</v>
      </c>
      <c r="U147" s="99">
        <f t="shared" si="65"/>
        <v>0</v>
      </c>
      <c r="V147" s="99">
        <f t="shared" si="65"/>
        <v>0</v>
      </c>
      <c r="W147" s="99">
        <f t="shared" si="65"/>
        <v>0</v>
      </c>
      <c r="X147" s="99">
        <f t="shared" si="65"/>
        <v>28601094</v>
      </c>
      <c r="Y147" s="101">
        <f t="shared" si="64"/>
        <v>28601094</v>
      </c>
      <c r="AA147" s="136">
        <f t="shared" si="50"/>
        <v>28601094</v>
      </c>
    </row>
    <row r="148" spans="1:27" ht="24.75" thickBot="1" x14ac:dyDescent="0.3">
      <c r="A148" s="114" t="s">
        <v>361</v>
      </c>
      <c r="B148" s="97" t="s">
        <v>362</v>
      </c>
      <c r="C148" s="97"/>
      <c r="D148" s="97"/>
      <c r="E148" s="97"/>
      <c r="F148" s="100"/>
      <c r="G148" s="129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>
        <v>187096</v>
      </c>
      <c r="Y148" s="101">
        <f t="shared" si="64"/>
        <v>187096</v>
      </c>
      <c r="AA148" s="136">
        <f t="shared" si="50"/>
        <v>187096</v>
      </c>
    </row>
    <row r="149" spans="1:27" ht="24.75" thickBot="1" x14ac:dyDescent="0.3">
      <c r="A149" s="114" t="s">
        <v>363</v>
      </c>
      <c r="B149" s="97" t="s">
        <v>364</v>
      </c>
      <c r="C149" s="97"/>
      <c r="D149" s="97"/>
      <c r="E149" s="97"/>
      <c r="F149" s="100"/>
      <c r="G149" s="129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1">
        <f t="shared" si="64"/>
        <v>0</v>
      </c>
      <c r="AA149" s="136">
        <f t="shared" si="50"/>
        <v>0</v>
      </c>
    </row>
    <row r="150" spans="1:27" ht="24.75" thickBot="1" x14ac:dyDescent="0.3">
      <c r="A150" s="114" t="s">
        <v>365</v>
      </c>
      <c r="B150" s="97" t="s">
        <v>366</v>
      </c>
      <c r="C150" s="97"/>
      <c r="D150" s="97"/>
      <c r="E150" s="97"/>
      <c r="F150" s="100"/>
      <c r="G150" s="129"/>
      <c r="H150" s="97"/>
      <c r="I150" s="97"/>
      <c r="J150" s="97"/>
      <c r="K150" s="97">
        <v>0</v>
      </c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101">
        <f t="shared" si="64"/>
        <v>0</v>
      </c>
      <c r="AA150" s="136">
        <f t="shared" si="50"/>
        <v>0</v>
      </c>
    </row>
    <row r="151" spans="1:27" s="89" customFormat="1" ht="36.75" thickBot="1" x14ac:dyDescent="0.3">
      <c r="A151" s="122" t="s">
        <v>367</v>
      </c>
      <c r="B151" s="99" t="s">
        <v>368</v>
      </c>
      <c r="C151" s="99">
        <f>SUM(C148:C150)</f>
        <v>0</v>
      </c>
      <c r="D151" s="99">
        <f t="shared" ref="D151:X151" si="67">SUM(D148:D150)</f>
        <v>0</v>
      </c>
      <c r="E151" s="99">
        <f t="shared" ref="E151" si="68">SUM(E148:E150)</f>
        <v>0</v>
      </c>
      <c r="F151" s="99">
        <f t="shared" si="67"/>
        <v>0</v>
      </c>
      <c r="G151" s="134">
        <f t="shared" si="67"/>
        <v>0</v>
      </c>
      <c r="H151" s="99">
        <f t="shared" si="67"/>
        <v>0</v>
      </c>
      <c r="I151" s="99">
        <f t="shared" si="67"/>
        <v>0</v>
      </c>
      <c r="J151" s="99">
        <f t="shared" si="67"/>
        <v>0</v>
      </c>
      <c r="K151" s="99">
        <f t="shared" si="67"/>
        <v>0</v>
      </c>
      <c r="L151" s="99">
        <f t="shared" si="67"/>
        <v>0</v>
      </c>
      <c r="M151" s="99">
        <f t="shared" si="67"/>
        <v>0</v>
      </c>
      <c r="N151" s="99">
        <f t="shared" si="67"/>
        <v>0</v>
      </c>
      <c r="O151" s="99">
        <f t="shared" si="67"/>
        <v>0</v>
      </c>
      <c r="P151" s="99">
        <f t="shared" si="67"/>
        <v>0</v>
      </c>
      <c r="Q151" s="99">
        <f t="shared" si="67"/>
        <v>0</v>
      </c>
      <c r="R151" s="99">
        <f t="shared" si="67"/>
        <v>0</v>
      </c>
      <c r="S151" s="99">
        <f t="shared" si="67"/>
        <v>0</v>
      </c>
      <c r="T151" s="99">
        <f t="shared" si="67"/>
        <v>0</v>
      </c>
      <c r="U151" s="99">
        <f t="shared" si="67"/>
        <v>0</v>
      </c>
      <c r="V151" s="99">
        <f t="shared" si="67"/>
        <v>0</v>
      </c>
      <c r="W151" s="99">
        <f t="shared" si="67"/>
        <v>0</v>
      </c>
      <c r="X151" s="99">
        <f t="shared" si="67"/>
        <v>187096</v>
      </c>
      <c r="Y151" s="101">
        <f t="shared" si="64"/>
        <v>187096</v>
      </c>
      <c r="AA151" s="136">
        <f t="shared" si="50"/>
        <v>187096</v>
      </c>
    </row>
    <row r="152" spans="1:27" s="89" customFormat="1" ht="24.75" thickBot="1" x14ac:dyDescent="0.3">
      <c r="A152" s="122" t="s">
        <v>369</v>
      </c>
      <c r="B152" s="99" t="s">
        <v>370</v>
      </c>
      <c r="C152" s="99">
        <f>C151+C147+C142</f>
        <v>0</v>
      </c>
      <c r="D152" s="99">
        <f t="shared" ref="D152:X152" si="69">D151+D147+D142</f>
        <v>0</v>
      </c>
      <c r="E152" s="99">
        <f t="shared" ref="E152" si="70">E151+E147+E142</f>
        <v>0</v>
      </c>
      <c r="F152" s="99">
        <f t="shared" si="69"/>
        <v>0</v>
      </c>
      <c r="G152" s="134">
        <f t="shared" si="69"/>
        <v>0</v>
      </c>
      <c r="H152" s="99">
        <f t="shared" si="69"/>
        <v>0</v>
      </c>
      <c r="I152" s="99">
        <f t="shared" si="69"/>
        <v>0</v>
      </c>
      <c r="J152" s="99">
        <f t="shared" si="69"/>
        <v>0</v>
      </c>
      <c r="K152" s="99">
        <f t="shared" si="69"/>
        <v>0</v>
      </c>
      <c r="L152" s="99">
        <f t="shared" si="69"/>
        <v>0</v>
      </c>
      <c r="M152" s="99">
        <f t="shared" si="69"/>
        <v>0</v>
      </c>
      <c r="N152" s="99">
        <f t="shared" si="69"/>
        <v>0</v>
      </c>
      <c r="O152" s="99">
        <f t="shared" si="69"/>
        <v>0</v>
      </c>
      <c r="P152" s="99">
        <f t="shared" si="69"/>
        <v>0</v>
      </c>
      <c r="Q152" s="99">
        <f t="shared" si="69"/>
        <v>0</v>
      </c>
      <c r="R152" s="99">
        <f t="shared" si="69"/>
        <v>0</v>
      </c>
      <c r="S152" s="99">
        <f t="shared" si="69"/>
        <v>0</v>
      </c>
      <c r="T152" s="99">
        <f t="shared" si="69"/>
        <v>0</v>
      </c>
      <c r="U152" s="99">
        <f t="shared" si="69"/>
        <v>0</v>
      </c>
      <c r="V152" s="99">
        <f t="shared" si="69"/>
        <v>0</v>
      </c>
      <c r="W152" s="99">
        <f t="shared" si="69"/>
        <v>0</v>
      </c>
      <c r="X152" s="99">
        <f t="shared" si="69"/>
        <v>30203190</v>
      </c>
      <c r="Y152" s="101">
        <f t="shared" si="64"/>
        <v>30203190</v>
      </c>
      <c r="AA152" s="136">
        <f t="shared" si="50"/>
        <v>30203190</v>
      </c>
    </row>
    <row r="153" spans="1:27" ht="15.75" thickBot="1" x14ac:dyDescent="0.3">
      <c r="A153" s="194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6"/>
      <c r="AA153" s="136">
        <f t="shared" si="50"/>
        <v>0</v>
      </c>
    </row>
    <row r="154" spans="1:27" ht="24.75" thickBot="1" x14ac:dyDescent="0.3">
      <c r="A154" s="114" t="s">
        <v>371</v>
      </c>
      <c r="B154" s="97" t="s">
        <v>372</v>
      </c>
      <c r="C154" s="97"/>
      <c r="D154" s="97"/>
      <c r="E154" s="97"/>
      <c r="F154" s="100"/>
      <c r="G154" s="129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101">
        <f>SUM(C154:X154)</f>
        <v>0</v>
      </c>
      <c r="AA154" s="136">
        <f t="shared" si="50"/>
        <v>0</v>
      </c>
    </row>
    <row r="155" spans="1:27" ht="24.75" thickBot="1" x14ac:dyDescent="0.3">
      <c r="A155" s="114" t="s">
        <v>373</v>
      </c>
      <c r="B155" s="97" t="s">
        <v>374</v>
      </c>
      <c r="C155" s="97"/>
      <c r="D155" s="97"/>
      <c r="E155" s="97"/>
      <c r="F155" s="100"/>
      <c r="G155" s="129"/>
      <c r="H155" s="97"/>
      <c r="I155" s="97"/>
      <c r="J155" s="97"/>
      <c r="K155" s="97">
        <v>394830</v>
      </c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101">
        <f t="shared" ref="Y155:Y169" si="71">SUM(C155:X155)</f>
        <v>394830</v>
      </c>
      <c r="AA155" s="136">
        <f t="shared" si="50"/>
        <v>394830</v>
      </c>
    </row>
    <row r="156" spans="1:27" s="89" customFormat="1" ht="36.75" thickBot="1" x14ac:dyDescent="0.3">
      <c r="A156" s="132" t="s">
        <v>375</v>
      </c>
      <c r="B156" s="98" t="s">
        <v>376</v>
      </c>
      <c r="C156" s="98">
        <f>SUM(C154:C155)</f>
        <v>0</v>
      </c>
      <c r="D156" s="98">
        <f t="shared" ref="D156:X156" si="72">SUM(D154:D155)</f>
        <v>0</v>
      </c>
      <c r="E156" s="98">
        <f t="shared" ref="E156" si="73">SUM(E154:E155)</f>
        <v>0</v>
      </c>
      <c r="F156" s="98">
        <f t="shared" si="72"/>
        <v>0</v>
      </c>
      <c r="G156" s="133">
        <f t="shared" si="72"/>
        <v>0</v>
      </c>
      <c r="H156" s="98">
        <f t="shared" si="72"/>
        <v>0</v>
      </c>
      <c r="I156" s="98">
        <f t="shared" si="72"/>
        <v>0</v>
      </c>
      <c r="J156" s="98">
        <f t="shared" si="72"/>
        <v>0</v>
      </c>
      <c r="K156" s="98">
        <f t="shared" si="72"/>
        <v>394830</v>
      </c>
      <c r="L156" s="98">
        <f t="shared" si="72"/>
        <v>0</v>
      </c>
      <c r="M156" s="98">
        <f t="shared" si="72"/>
        <v>0</v>
      </c>
      <c r="N156" s="98">
        <f t="shared" si="72"/>
        <v>0</v>
      </c>
      <c r="O156" s="98">
        <f t="shared" si="72"/>
        <v>0</v>
      </c>
      <c r="P156" s="98">
        <f t="shared" si="72"/>
        <v>0</v>
      </c>
      <c r="Q156" s="98">
        <f t="shared" si="72"/>
        <v>0</v>
      </c>
      <c r="R156" s="98">
        <f t="shared" si="72"/>
        <v>0</v>
      </c>
      <c r="S156" s="98">
        <f t="shared" si="72"/>
        <v>0</v>
      </c>
      <c r="T156" s="98">
        <f t="shared" si="72"/>
        <v>0</v>
      </c>
      <c r="U156" s="98">
        <f t="shared" si="72"/>
        <v>0</v>
      </c>
      <c r="V156" s="98">
        <f t="shared" si="72"/>
        <v>0</v>
      </c>
      <c r="W156" s="98">
        <f t="shared" si="72"/>
        <v>0</v>
      </c>
      <c r="X156" s="98">
        <f t="shared" si="72"/>
        <v>0</v>
      </c>
      <c r="Y156" s="101">
        <f t="shared" si="71"/>
        <v>394830</v>
      </c>
      <c r="AA156" s="136">
        <f t="shared" si="50"/>
        <v>394830</v>
      </c>
    </row>
    <row r="157" spans="1:27" ht="24.75" thickBot="1" x14ac:dyDescent="0.3">
      <c r="A157" s="114" t="s">
        <v>377</v>
      </c>
      <c r="B157" s="97" t="s">
        <v>378</v>
      </c>
      <c r="C157" s="97"/>
      <c r="D157" s="97">
        <v>57600</v>
      </c>
      <c r="E157" s="97"/>
      <c r="F157" s="100"/>
      <c r="G157" s="129"/>
      <c r="H157" s="97"/>
      <c r="I157" s="97"/>
      <c r="J157" s="97"/>
      <c r="K157" s="97">
        <v>5613761</v>
      </c>
      <c r="L157" s="97"/>
      <c r="M157" s="97"/>
      <c r="N157" s="97">
        <v>29260</v>
      </c>
      <c r="O157" s="97"/>
      <c r="P157" s="97"/>
      <c r="Q157" s="97"/>
      <c r="R157" s="97">
        <v>47903</v>
      </c>
      <c r="S157" s="97"/>
      <c r="T157" s="97"/>
      <c r="U157" s="97"/>
      <c r="V157" s="97"/>
      <c r="W157" s="97"/>
      <c r="X157" s="97"/>
      <c r="Y157" s="101">
        <f t="shared" si="71"/>
        <v>5748524</v>
      </c>
      <c r="AA157" s="136">
        <f t="shared" si="50"/>
        <v>5748524</v>
      </c>
    </row>
    <row r="158" spans="1:27" ht="15.75" thickBot="1" x14ac:dyDescent="0.3">
      <c r="A158" s="114" t="s">
        <v>379</v>
      </c>
      <c r="B158" s="97" t="s">
        <v>380</v>
      </c>
      <c r="C158" s="97"/>
      <c r="D158" s="97"/>
      <c r="E158" s="97"/>
      <c r="F158" s="100"/>
      <c r="G158" s="129"/>
      <c r="H158" s="97"/>
      <c r="I158" s="97"/>
      <c r="J158" s="97"/>
      <c r="K158" s="97">
        <v>0</v>
      </c>
      <c r="L158" s="97"/>
      <c r="M158" s="97"/>
      <c r="N158" s="97"/>
      <c r="O158" s="97"/>
      <c r="P158" s="97"/>
      <c r="Q158" s="97"/>
      <c r="R158" s="100">
        <v>2823350</v>
      </c>
      <c r="S158" s="100">
        <v>180000</v>
      </c>
      <c r="T158" s="97"/>
      <c r="U158" s="97"/>
      <c r="V158" s="97"/>
      <c r="W158" s="97"/>
      <c r="X158" s="97"/>
      <c r="Y158" s="101">
        <f t="shared" si="71"/>
        <v>3003350</v>
      </c>
      <c r="AA158" s="136">
        <f t="shared" si="50"/>
        <v>3003350</v>
      </c>
    </row>
    <row r="159" spans="1:27" ht="15.75" thickBot="1" x14ac:dyDescent="0.3">
      <c r="A159" s="114" t="s">
        <v>381</v>
      </c>
      <c r="B159" s="97" t="s">
        <v>382</v>
      </c>
      <c r="C159" s="97"/>
      <c r="D159" s="97"/>
      <c r="E159" s="97"/>
      <c r="F159" s="100"/>
      <c r="G159" s="129"/>
      <c r="H159" s="97"/>
      <c r="I159" s="97"/>
      <c r="J159" s="97"/>
      <c r="K159" s="97">
        <v>925137</v>
      </c>
      <c r="L159" s="97"/>
      <c r="M159" s="97"/>
      <c r="N159" s="97">
        <v>7900</v>
      </c>
      <c r="O159" s="97"/>
      <c r="P159" s="97"/>
      <c r="Q159" s="97"/>
      <c r="R159" s="100">
        <v>634104</v>
      </c>
      <c r="S159" s="100"/>
      <c r="T159" s="97"/>
      <c r="U159" s="97"/>
      <c r="V159" s="97"/>
      <c r="W159" s="97"/>
      <c r="X159" s="97"/>
      <c r="Y159" s="101">
        <f t="shared" si="71"/>
        <v>1567141</v>
      </c>
      <c r="AA159" s="136">
        <f t="shared" si="50"/>
        <v>1567141</v>
      </c>
    </row>
    <row r="160" spans="1:27" ht="36.75" thickBot="1" x14ac:dyDescent="0.3">
      <c r="A160" s="114" t="s">
        <v>383</v>
      </c>
      <c r="B160" s="97" t="s">
        <v>384</v>
      </c>
      <c r="C160" s="97"/>
      <c r="D160" s="97"/>
      <c r="E160" s="97"/>
      <c r="F160" s="100"/>
      <c r="G160" s="129"/>
      <c r="H160" s="97"/>
      <c r="I160" s="97">
        <v>1</v>
      </c>
      <c r="J160" s="97"/>
      <c r="K160" s="97">
        <v>24995</v>
      </c>
      <c r="L160" s="97"/>
      <c r="M160" s="97"/>
      <c r="N160" s="97"/>
      <c r="O160" s="97"/>
      <c r="P160" s="97"/>
      <c r="Q160" s="97"/>
      <c r="R160" s="100"/>
      <c r="S160" s="100"/>
      <c r="T160" s="97"/>
      <c r="U160" s="97"/>
      <c r="V160" s="97">
        <v>1</v>
      </c>
      <c r="W160" s="97">
        <v>3</v>
      </c>
      <c r="X160" s="97"/>
      <c r="Y160" s="101">
        <f t="shared" si="71"/>
        <v>25000</v>
      </c>
      <c r="AA160" s="136">
        <f t="shared" si="50"/>
        <v>25000</v>
      </c>
    </row>
    <row r="161" spans="1:28" ht="24.75" thickBot="1" x14ac:dyDescent="0.3">
      <c r="A161" s="114" t="s">
        <v>385</v>
      </c>
      <c r="B161" s="97" t="s">
        <v>386</v>
      </c>
      <c r="C161" s="97"/>
      <c r="D161" s="97">
        <v>17000</v>
      </c>
      <c r="E161" s="97"/>
      <c r="F161" s="100"/>
      <c r="G161" s="129"/>
      <c r="H161" s="97"/>
      <c r="I161" s="97"/>
      <c r="J161" s="97"/>
      <c r="K161" s="97">
        <v>1211663</v>
      </c>
      <c r="L161" s="97"/>
      <c r="M161" s="97"/>
      <c r="N161" s="97"/>
      <c r="O161" s="97"/>
      <c r="P161" s="97"/>
      <c r="Q161" s="97"/>
      <c r="R161" s="100">
        <v>999</v>
      </c>
      <c r="S161" s="100"/>
      <c r="T161" s="97"/>
      <c r="U161" s="97"/>
      <c r="V161" s="97"/>
      <c r="W161" s="97"/>
      <c r="X161" s="97"/>
      <c r="Y161" s="101">
        <f t="shared" si="71"/>
        <v>1229662</v>
      </c>
      <c r="AA161" s="136">
        <f t="shared" si="50"/>
        <v>1229662</v>
      </c>
    </row>
    <row r="162" spans="1:28" s="89" customFormat="1" ht="24.75" thickBot="1" x14ac:dyDescent="0.3">
      <c r="A162" s="122" t="s">
        <v>387</v>
      </c>
      <c r="B162" s="99" t="s">
        <v>388</v>
      </c>
      <c r="C162" s="99">
        <f>SUM(C157:C161)</f>
        <v>0</v>
      </c>
      <c r="D162" s="99">
        <f t="shared" ref="D162:X162" si="74">SUM(D157:D161)</f>
        <v>74600</v>
      </c>
      <c r="E162" s="99">
        <f t="shared" ref="E162" si="75">SUM(E157:E161)</f>
        <v>0</v>
      </c>
      <c r="F162" s="99">
        <f t="shared" si="74"/>
        <v>0</v>
      </c>
      <c r="G162" s="134">
        <f t="shared" si="74"/>
        <v>0</v>
      </c>
      <c r="H162" s="99">
        <f t="shared" si="74"/>
        <v>0</v>
      </c>
      <c r="I162" s="99">
        <f t="shared" si="74"/>
        <v>1</v>
      </c>
      <c r="J162" s="99">
        <f t="shared" si="74"/>
        <v>0</v>
      </c>
      <c r="K162" s="99">
        <f>SUM(K156:K161)</f>
        <v>8170386</v>
      </c>
      <c r="L162" s="99">
        <f t="shared" si="74"/>
        <v>0</v>
      </c>
      <c r="M162" s="99">
        <f t="shared" si="74"/>
        <v>0</v>
      </c>
      <c r="N162" s="99">
        <f t="shared" si="74"/>
        <v>37160</v>
      </c>
      <c r="O162" s="99">
        <f t="shared" si="74"/>
        <v>0</v>
      </c>
      <c r="P162" s="99">
        <f t="shared" si="74"/>
        <v>0</v>
      </c>
      <c r="Q162" s="99">
        <f t="shared" si="74"/>
        <v>0</v>
      </c>
      <c r="R162" s="99">
        <f t="shared" si="74"/>
        <v>3506356</v>
      </c>
      <c r="S162" s="99">
        <f t="shared" si="74"/>
        <v>180000</v>
      </c>
      <c r="T162" s="99">
        <f t="shared" si="74"/>
        <v>0</v>
      </c>
      <c r="U162" s="99">
        <f t="shared" si="74"/>
        <v>0</v>
      </c>
      <c r="V162" s="99">
        <f t="shared" si="74"/>
        <v>1</v>
      </c>
      <c r="W162" s="99">
        <f t="shared" si="74"/>
        <v>3</v>
      </c>
      <c r="X162" s="99">
        <f t="shared" si="74"/>
        <v>0</v>
      </c>
      <c r="Y162" s="101">
        <f t="shared" si="71"/>
        <v>11968507</v>
      </c>
      <c r="AA162" s="136">
        <f t="shared" si="50"/>
        <v>11968507</v>
      </c>
    </row>
    <row r="163" spans="1:28" ht="15.75" thickBot="1" x14ac:dyDescent="0.3">
      <c r="A163" s="122"/>
      <c r="B163" s="99"/>
      <c r="C163" s="99"/>
      <c r="D163" s="99"/>
      <c r="E163" s="99"/>
      <c r="F163" s="101"/>
      <c r="G163" s="134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101"/>
      <c r="S163" s="101"/>
      <c r="T163" s="99"/>
      <c r="U163" s="99"/>
      <c r="V163" s="99"/>
      <c r="W163" s="99"/>
      <c r="X163" s="99"/>
      <c r="Y163" s="101">
        <f t="shared" si="71"/>
        <v>0</v>
      </c>
      <c r="AA163" s="136">
        <f t="shared" si="50"/>
        <v>0</v>
      </c>
    </row>
    <row r="164" spans="1:28" ht="24.75" thickBot="1" x14ac:dyDescent="0.3">
      <c r="A164" s="122" t="s">
        <v>389</v>
      </c>
      <c r="B164" s="99" t="s">
        <v>390</v>
      </c>
      <c r="C164" s="99"/>
      <c r="D164" s="99"/>
      <c r="E164" s="99"/>
      <c r="F164" s="101"/>
      <c r="G164" s="134"/>
      <c r="H164" s="99"/>
      <c r="I164" s="99"/>
      <c r="J164" s="99"/>
      <c r="K164" s="99">
        <v>160000</v>
      </c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101">
        <f t="shared" si="71"/>
        <v>160000</v>
      </c>
      <c r="AA164" s="136">
        <f t="shared" si="50"/>
        <v>160000</v>
      </c>
    </row>
    <row r="165" spans="1:28" ht="15.75" thickBot="1" x14ac:dyDescent="0.3">
      <c r="A165" s="122" t="s">
        <v>443</v>
      </c>
      <c r="B165" s="99" t="s">
        <v>444</v>
      </c>
      <c r="C165" s="99"/>
      <c r="D165" s="99"/>
      <c r="E165" s="99"/>
      <c r="F165" s="101"/>
      <c r="G165" s="134"/>
      <c r="H165" s="99"/>
      <c r="I165" s="99"/>
      <c r="J165" s="99"/>
      <c r="K165" s="99">
        <v>86673</v>
      </c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101">
        <f t="shared" si="71"/>
        <v>86673</v>
      </c>
      <c r="AA165" s="136">
        <f t="shared" si="50"/>
        <v>86673</v>
      </c>
    </row>
    <row r="166" spans="1:28" ht="24.75" thickBot="1" x14ac:dyDescent="0.3">
      <c r="A166" s="114" t="s">
        <v>391</v>
      </c>
      <c r="B166" s="97" t="s">
        <v>392</v>
      </c>
      <c r="C166" s="97"/>
      <c r="D166" s="97"/>
      <c r="E166" s="97"/>
      <c r="F166" s="100"/>
      <c r="G166" s="129"/>
      <c r="H166" s="97">
        <v>65634975</v>
      </c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101">
        <f t="shared" si="71"/>
        <v>65634975</v>
      </c>
      <c r="AA166" s="136">
        <f t="shared" si="50"/>
        <v>65634975</v>
      </c>
    </row>
    <row r="167" spans="1:28" ht="24.75" thickBot="1" x14ac:dyDescent="0.3">
      <c r="A167" s="114" t="s">
        <v>393</v>
      </c>
      <c r="B167" s="97" t="s">
        <v>394</v>
      </c>
      <c r="C167" s="97"/>
      <c r="D167" s="97"/>
      <c r="E167" s="97"/>
      <c r="F167" s="100">
        <v>503842</v>
      </c>
      <c r="G167" s="129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1">
        <f t="shared" si="71"/>
        <v>503842</v>
      </c>
      <c r="AA167" s="136">
        <f t="shared" si="50"/>
        <v>503842</v>
      </c>
    </row>
    <row r="168" spans="1:28" ht="36.75" thickBot="1" x14ac:dyDescent="0.3">
      <c r="A168" s="114" t="s">
        <v>395</v>
      </c>
      <c r="B168" s="97" t="s">
        <v>396</v>
      </c>
      <c r="C168" s="97"/>
      <c r="D168" s="97"/>
      <c r="E168" s="97"/>
      <c r="F168" s="100"/>
      <c r="G168" s="129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101">
        <f t="shared" si="71"/>
        <v>0</v>
      </c>
      <c r="AA168" s="136">
        <f t="shared" si="50"/>
        <v>0</v>
      </c>
    </row>
    <row r="169" spans="1:28" s="89" customFormat="1" ht="24.75" thickBot="1" x14ac:dyDescent="0.3">
      <c r="A169" s="122" t="s">
        <v>397</v>
      </c>
      <c r="B169" s="99" t="s">
        <v>398</v>
      </c>
      <c r="C169" s="99">
        <f>SUM(C164:C168)</f>
        <v>0</v>
      </c>
      <c r="D169" s="99">
        <f t="shared" ref="D169:X169" si="76">SUM(D164:D168)</f>
        <v>0</v>
      </c>
      <c r="E169" s="99">
        <f t="shared" ref="E169" si="77">SUM(E164:E168)</f>
        <v>0</v>
      </c>
      <c r="F169" s="99">
        <f t="shared" si="76"/>
        <v>503842</v>
      </c>
      <c r="G169" s="134">
        <f t="shared" si="76"/>
        <v>0</v>
      </c>
      <c r="H169" s="99">
        <f t="shared" si="76"/>
        <v>65634975</v>
      </c>
      <c r="I169" s="99">
        <f t="shared" si="76"/>
        <v>0</v>
      </c>
      <c r="J169" s="99">
        <f t="shared" si="76"/>
        <v>0</v>
      </c>
      <c r="K169" s="99">
        <f t="shared" si="76"/>
        <v>246673</v>
      </c>
      <c r="L169" s="99">
        <f t="shared" si="76"/>
        <v>0</v>
      </c>
      <c r="M169" s="99">
        <f t="shared" si="76"/>
        <v>0</v>
      </c>
      <c r="N169" s="99">
        <f t="shared" si="76"/>
        <v>0</v>
      </c>
      <c r="O169" s="99">
        <f t="shared" si="76"/>
        <v>0</v>
      </c>
      <c r="P169" s="99">
        <f t="shared" si="76"/>
        <v>0</v>
      </c>
      <c r="Q169" s="99">
        <f t="shared" si="76"/>
        <v>0</v>
      </c>
      <c r="R169" s="99">
        <f t="shared" si="76"/>
        <v>0</v>
      </c>
      <c r="S169" s="99">
        <f t="shared" si="76"/>
        <v>0</v>
      </c>
      <c r="T169" s="99">
        <f t="shared" si="76"/>
        <v>0</v>
      </c>
      <c r="U169" s="99">
        <f t="shared" si="76"/>
        <v>0</v>
      </c>
      <c r="V169" s="99">
        <f t="shared" si="76"/>
        <v>0</v>
      </c>
      <c r="W169" s="99">
        <f t="shared" si="76"/>
        <v>0</v>
      </c>
      <c r="X169" s="99">
        <f t="shared" si="76"/>
        <v>0</v>
      </c>
      <c r="Y169" s="101">
        <f t="shared" si="71"/>
        <v>66385490</v>
      </c>
      <c r="AA169" s="136">
        <f t="shared" si="50"/>
        <v>66385490</v>
      </c>
    </row>
    <row r="170" spans="1:28" ht="15.75" thickBot="1" x14ac:dyDescent="0.3">
      <c r="A170" s="191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3"/>
      <c r="AA170" s="136">
        <f t="shared" si="50"/>
        <v>0</v>
      </c>
    </row>
    <row r="171" spans="1:28" s="89" customFormat="1" ht="24.75" thickBot="1" x14ac:dyDescent="0.3">
      <c r="A171" s="122" t="s">
        <v>399</v>
      </c>
      <c r="B171" s="99" t="s">
        <v>400</v>
      </c>
      <c r="C171" s="99">
        <f>C169+C165+C164+C162+C152+C138+C132</f>
        <v>0</v>
      </c>
      <c r="D171" s="99">
        <f t="shared" ref="D171:X171" si="78">D169+D165+D164+D162+D152+D138+D132</f>
        <v>74600</v>
      </c>
      <c r="E171" s="99">
        <f t="shared" ref="E171" si="79">E169+E165+E164+E162+E152+E138+E132</f>
        <v>0</v>
      </c>
      <c r="F171" s="99">
        <f t="shared" si="78"/>
        <v>42395460</v>
      </c>
      <c r="G171" s="134">
        <f t="shared" si="78"/>
        <v>11337500</v>
      </c>
      <c r="H171" s="99">
        <f t="shared" si="78"/>
        <v>65634975</v>
      </c>
      <c r="I171" s="99">
        <f t="shared" si="78"/>
        <v>8047443</v>
      </c>
      <c r="J171" s="99">
        <f t="shared" si="78"/>
        <v>0</v>
      </c>
      <c r="K171" s="99">
        <f>K169++K162+K152+K138+K132</f>
        <v>15199352</v>
      </c>
      <c r="L171" s="99">
        <f t="shared" si="78"/>
        <v>1332300</v>
      </c>
      <c r="M171" s="99">
        <f t="shared" si="78"/>
        <v>0</v>
      </c>
      <c r="N171" s="99">
        <f t="shared" si="78"/>
        <v>37160</v>
      </c>
      <c r="O171" s="99">
        <f t="shared" si="78"/>
        <v>0</v>
      </c>
      <c r="P171" s="134">
        <f t="shared" si="78"/>
        <v>0</v>
      </c>
      <c r="Q171" s="137">
        <f t="shared" si="78"/>
        <v>0</v>
      </c>
      <c r="R171" s="134">
        <f t="shared" si="78"/>
        <v>3506356</v>
      </c>
      <c r="S171" s="134">
        <f t="shared" si="78"/>
        <v>180000</v>
      </c>
      <c r="T171" s="134">
        <f t="shared" si="78"/>
        <v>0</v>
      </c>
      <c r="U171" s="99">
        <f t="shared" si="78"/>
        <v>0</v>
      </c>
      <c r="V171" s="99">
        <f t="shared" si="78"/>
        <v>1</v>
      </c>
      <c r="W171" s="99">
        <f>W169+W165+W164+W162+W152+W138+W132</f>
        <v>3</v>
      </c>
      <c r="X171" s="99">
        <f t="shared" si="78"/>
        <v>30203190</v>
      </c>
      <c r="Y171" s="99">
        <f>SUM(C171:X171)</f>
        <v>177948340</v>
      </c>
      <c r="Z171" s="89">
        <v>177948340</v>
      </c>
      <c r="AA171" s="136">
        <f t="shared" si="50"/>
        <v>0</v>
      </c>
      <c r="AB171" s="136">
        <f>SUM(C171:X171)</f>
        <v>177948340</v>
      </c>
    </row>
    <row r="172" spans="1:28" x14ac:dyDescent="0.25">
      <c r="Q172" s="90">
        <v>0</v>
      </c>
    </row>
    <row r="173" spans="1:28" x14ac:dyDescent="0.25">
      <c r="Y173" s="90">
        <f>Y171-Y172</f>
        <v>177948340</v>
      </c>
    </row>
    <row r="174" spans="1:28" x14ac:dyDescent="0.25">
      <c r="Y174" s="90">
        <f>Y115-Y171</f>
        <v>0</v>
      </c>
    </row>
  </sheetData>
  <mergeCells count="8">
    <mergeCell ref="A1:Y1"/>
    <mergeCell ref="A2:Y2"/>
    <mergeCell ref="A170:Y170"/>
    <mergeCell ref="A123:Y123"/>
    <mergeCell ref="A131:Y131"/>
    <mergeCell ref="A133:Y133"/>
    <mergeCell ref="A139:Y139"/>
    <mergeCell ref="A153:Y153"/>
  </mergeCells>
  <pageMargins left="0.7" right="0.7" top="0.75" bottom="0.75" header="0.3" footer="0.3"/>
  <pageSetup paperSize="9" scale="45" orientation="landscape" r:id="rId1"/>
  <rowBreaks count="3" manualBreakCount="3">
    <brk id="45" max="16383" man="1"/>
    <brk id="123" max="24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1.sz.melléklet</vt:lpstr>
      <vt:lpstr>2.sz.melléklet</vt:lpstr>
      <vt:lpstr>3.sz.melléklet</vt:lpstr>
      <vt:lpstr>4.sz. melléklet</vt:lpstr>
      <vt:lpstr>5.sz. melléklet</vt:lpstr>
      <vt:lpstr>6.sz.melléklet</vt:lpstr>
      <vt:lpstr>7.sz.melléklet</vt:lpstr>
      <vt:lpstr>8.sz.melléklet</vt:lpstr>
      <vt:lpstr>'1.sz.melléklet'!Nyomtatási_terület</vt:lpstr>
      <vt:lpstr>'2.sz.melléklet'!Nyomtatási_terület</vt:lpstr>
      <vt:lpstr>'3.sz.melléklet'!Nyomtatási_terület</vt:lpstr>
      <vt:lpstr>'4.sz. melléklet'!Nyomtatási_terület</vt:lpstr>
      <vt:lpstr>'5.sz. melléklet'!Nyomtatási_terület</vt:lpstr>
      <vt:lpstr>'6.sz.melléklet'!Nyomtatási_terület</vt:lpstr>
      <vt:lpstr>'7.sz.melléklet'!Nyomtatási_terület</vt:lpstr>
      <vt:lpstr>'8.sz.melléklet'!Nyomtatási_terület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Nóri</cp:lastModifiedBy>
  <cp:lastPrinted>2020-03-19T09:32:49Z</cp:lastPrinted>
  <dcterms:created xsi:type="dcterms:W3CDTF">2020-03-02T10:16:03Z</dcterms:created>
  <dcterms:modified xsi:type="dcterms:W3CDTF">2020-03-19T09:33:18Z</dcterms:modified>
</cp:coreProperties>
</file>